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<sst xmlns="http://schemas.openxmlformats.org/spreadsheetml/2006/main" count="14" uniqueCount="14">
  <si>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Structures intervenant dans l'Yonne (89)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</si>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</sst>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solid">
        <fgColor rgb="FFD6DCE4"/>
        <bgColor rgb="FF000000"/>
      </patternFill>
    </fill>
    <fill>
      <patternFill patternType="solid">
        <fgColor rgb="FFD6DCE4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vertical="center" wrapText="1"/>
    </xf>
    <xf numFmtId="164" fontId="4" fillId="7" borderId="4" xfId="0" applyNumberFormat="1" applyFont="1" applyFill="1" applyBorder="1" applyAlignment="1">
      <alignment vertical="center" wrapText="1"/>
    </xf>
    <xf numFmtId="0" fontId="6" fillId="8" borderId="4" xfId="1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vertical="center" wrapText="1"/>
    </xf>
    <xf numFmtId="0" fontId="4" fillId="7" borderId="5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6" fillId="10" borderId="4" xfId="1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164" fontId="4" fillId="13" borderId="4" xfId="0" applyNumberFormat="1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quotePrefix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7" xfId="0" quotePrefix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2">
    <dxf>
      <numFmt numFmtId="0" formatCode="General"/>
    </dxf>
    <dxf>
      <numFmt numFmtId="0" formatCode="General"/>
      <border outline="0">
        <left style="thin">
          <color rgb="FF000000"/>
        </left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fill>
        <patternFill patternType="solid">
          <fgColor rgb="FFFFFFFF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numFmt numFmtId="164" formatCode="0#&quot; &quot;##&quot; &quot;##&quot; &quot;##&quot; &quot;##"/>
      <border outline="0">
        <right style="thin">
          <color rgb="FF000000"/>
        </right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rgb="FF000000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9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7" displayName="Tableau17" ref="B5:N26" totalsRowShown="0" headerRowDxfId="14" tableBorderDxfId="13">
  <autoFilter ref="B5:N26"/>
  <sortState ref="B6:N26">
    <sortCondition ref="H5:H26"/>
  </sortState>
  <tableColumns count="13">
    <tableColumn id="1" name="Colonne1" dataDxfId="12"/>
    <tableColumn id="2" name="Département" dataDxfId="11">
      <calculatedColumnFormula>VLOOKUP(Tableau17[[#This Row],[Colonne1]],[1]!Tableau124[#All],2,FALSE)</calculatedColumnFormula>
    </tableColumn>
    <tableColumn id="3" name="Commune d'implantation de la structure" dataDxfId="10">
      <calculatedColumnFormula>VLOOKUP(Tableau17[[#This Row],[Colonne1]],[1]!Tableau124[#All],3,FALSE)</calculatedColumnFormula>
    </tableColumn>
    <tableColumn id="4" name="Code postal" dataDxfId="9">
      <calculatedColumnFormula>VLOOKUP(Tableau17[[#This Row],[Colonne1]],[1]!Tableau124[#All],4,FALSE)</calculatedColumnFormula>
    </tableColumn>
    <tableColumn id="5" name="Adresse" dataDxfId="8">
      <calculatedColumnFormula>VLOOKUP(Tableau17[[#This Row],[Colonne1]],[1]!Tableau124[#All],5,FALSE)</calculatedColumnFormula>
    </tableColumn>
    <tableColumn id="6" name="Type de structure" dataDxfId="7">
      <calculatedColumnFormula>VLOOKUP(Tableau17[[#This Row],[Colonne1]],[1]!Tableau124[#All],6,FALSE)</calculatedColumnFormula>
    </tableColumn>
    <tableColumn id="7" name="Nom de la structure" dataDxfId="6">
      <calculatedColumnFormula>VLOOKUP(Tableau17[[#This Row],[Colonne1]],[1]!Tableau124[#All],7,FALSE)</calculatedColumnFormula>
    </tableColumn>
    <tableColumn id="8" name="Statut de la structure" dataDxfId="5">
      <calculatedColumnFormula>VLOOKUP(Tableau17[[#This Row],[Colonne1]],[1]!Tableau124[#All],8,FALSE)</calculatedColumnFormula>
    </tableColumn>
    <tableColumn id="9" name="Mail" dataDxfId="4">
      <calculatedColumnFormula>VLOOKUP(Tableau17[[#This Row],[Colonne1]],[1]!Tableau124[#All],9,FALSE)</calculatedColumnFormula>
    </tableColumn>
    <tableColumn id="10" name="Numéro de téléphone" dataDxfId="3">
      <calculatedColumnFormula>VLOOKUP(Tableau17[[#This Row],[Colonne1]],[1]!Tableau124[#All],10,FALSE)</calculatedColumnFormula>
    </tableColumn>
    <tableColumn id="11" name="Site internet" dataDxfId="2" dataCellStyle="Lien hypertexte">
      <calculatedColumnFormula>VLOOKUP(Tableau17[[#This Row],[Colonne1]],[1]!Tableau124[#All],11,FALSE)</calculatedColumnFormula>
    </tableColumn>
    <tableColumn id="12" name="Jours et horaires" dataDxfId="1">
      <calculatedColumnFormula>VLOOKUP(Tableau17[[#This Row],[Colonne1]],[1]!Tableau124[#All],12,FALSE)</calculatedColumnFormula>
    </tableColumn>
    <tableColumn id="13" name="Informations complémentaires" dataDxfId="0">
      <calculatedColumnFormula>VLOOKUP(Tableau17[[#This Row],[Colonne1]],[1]!Tableau124[#All],13,FALSE)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15.28515625" style="2" customWidth="1"/>
    <col min="3" max="3" width="33.140625" style="2" customWidth="1"/>
    <col min="4" max="4" width="53.85546875" style="2" customWidth="1"/>
    <col min="5" max="5" width="24.140625" style="2" customWidth="1"/>
    <col min="6" max="6" width="30.5703125" style="2" customWidth="1"/>
    <col min="7" max="7" width="29.42578125" style="2" customWidth="1"/>
    <col min="8" max="8" width="28.7109375" style="2" customWidth="1"/>
    <col min="9" max="9" width="33.140625" style="2" customWidth="1"/>
    <col min="10" max="10" width="20.42578125" style="2" customWidth="1"/>
    <col min="11" max="11" width="29.85546875" style="2" customWidth="1"/>
    <col min="12" max="12" width="23.42578125" style="2" customWidth="1"/>
    <col min="13" max="13" width="35.140625" style="2" customWidth="1"/>
    <col min="14" max="14" width="54.42578125" style="2" customWidth="1"/>
    <col min="15" max="15" width="16.42578125" style="2" customWidth="1"/>
    <col min="16" max="16384" width="10.5703125" style="2"/>
  </cols>
  <sheetData>
    <row r="1" spans="1:15" ht="57.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x14ac:dyDescent="0.25">
      <c r="A5" s="4"/>
      <c r="B5" s="2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5" ht="75" x14ac:dyDescent="0.25">
      <c r="B6" s="7">
        <v>208</v>
      </c>
      <c r="C6" s="8" t="str">
        <f>VLOOKUP(Tableau17[[#This Row],[Colonne1]],[1]!Tableau124[#All],2,FALSE)</f>
        <v>Yonne (89)</v>
      </c>
      <c r="D6" s="8" t="str">
        <f>VLOOKUP(Tableau17[[#This Row],[Colonne1]],[1]!Tableau124[#All],3,FALSE)</f>
        <v>Auxerre</v>
      </c>
      <c r="E6" s="8" t="str">
        <f>VLOOKUP(Tableau17[[#This Row],[Colonne1]],[1]!Tableau124[#All],4,FALSE)</f>
        <v>89000</v>
      </c>
      <c r="F6" s="8" t="str">
        <f>VLOOKUP(Tableau17[[#This Row],[Colonne1]],[1]!Tableau124[#All],5,FALSE)</f>
        <v>8 Rue Colonel Rozanoff</v>
      </c>
      <c r="G6" s="8" t="str">
        <f>VLOOKUP(Tableau17[[#This Row],[Colonne1]],[1]!Tableau124[#All],6,FALSE)</f>
        <v>CAARUD</v>
      </c>
      <c r="H6" s="8" t="str">
        <f>VLOOKUP(Tableau17[[#This Row],[Colonne1]],[1]!Tableau124[#All],7,FALSE)</f>
        <v>CAARUD Addictions France</v>
      </c>
      <c r="I6" s="8" t="str">
        <f>VLOOKUP(Tableau17[[#This Row],[Colonne1]],[1]!Tableau124[#All],8,FALSE)</f>
        <v>Associatif</v>
      </c>
      <c r="J6" s="9" t="str">
        <f>VLOOKUP(Tableau17[[#This Row],[Colonne1]],[1]!Tableau124[#All],9,FALSE)</f>
        <v>caarud.auxerre@addictions-france.org</v>
      </c>
      <c r="K6" s="10" t="str">
        <f>VLOOKUP(Tableau17[[#This Row],[Colonne1]],[1]!Tableau124[#All],10,FALSE)</f>
        <v>03.86.33.76.41</v>
      </c>
      <c r="L6" s="11" t="str">
        <f>VLOOKUP(Tableau17[[#This Row],[Colonne1]],[1]!Tableau124[#All],11,FALSE)</f>
        <v>www.addictions-france.org</v>
      </c>
      <c r="M6" s="12" t="str">
        <f>VLOOKUP(Tableau17[[#This Row],[Colonne1]],[1]!Tableau124[#All],12,FALSE)</f>
        <v>Lundi 8h30 - 13h / 13h30 - 18h
Mardi 9h - 13h / 13h30 - 18h
Jeudi 8h30 -13h / 13h30 - 18h
Vendredi 9h - 13h / 13h30 - 18h</v>
      </c>
      <c r="N6" s="13" t="str">
        <f>VLOOKUP(Tableau17[[#This Row],[Colonne1]],[1]!Tableau124[#All],13,FALSE)</f>
        <v xml:space="preserve">- unité mobile pouvant servir de lieu d'accueil (déplacement sur tout le département) ; 
- intervention en maraude ; 
- programme d'échange de seringues ;
- intervention en milieu festif. </v>
      </c>
    </row>
    <row r="7" spans="1:15" ht="180" x14ac:dyDescent="0.25">
      <c r="B7" s="7">
        <v>16</v>
      </c>
      <c r="C7" s="14" t="str">
        <f>VLOOKUP(Tableau17[[#This Row],[Colonne1]],[1]!Tableau124[#All],2,FALSE)</f>
        <v>Côte-d’Or (21)</v>
      </c>
      <c r="D7" s="14" t="str">
        <f>VLOOKUP(Tableau17[[#This Row],[Colonne1]],[1]!Tableau124[#All],3,FALSE)</f>
        <v>Dijon</v>
      </c>
      <c r="E7" s="14" t="str">
        <f>VLOOKUP(Tableau17[[#This Row],[Colonne1]],[1]!Tableau124[#All],4,FALSE)</f>
        <v>21000</v>
      </c>
      <c r="F7" s="14" t="str">
        <f>VLOOKUP(Tableau17[[#This Row],[Colonne1]],[1]!Tableau124[#All],5,FALSE)</f>
        <v>9 Rue Févret</v>
      </c>
      <c r="G7" s="14" t="str">
        <f>VLOOKUP(Tableau17[[#This Row],[Colonne1]],[1]!Tableau124[#All],6,FALSE)</f>
        <v>CAARUD de réduction des risques et des dommages à distance</v>
      </c>
      <c r="H7" s="14" t="str">
        <f>VLOOKUP(Tableau17[[#This Row],[Colonne1]],[1]!Tableau124[#All],7,FALSE)</f>
        <v>Caarud le SPOT - SEDAP</v>
      </c>
      <c r="I7" s="14" t="str">
        <f>VLOOKUP(Tableau17[[#This Row],[Colonne1]],[1]!Tableau124[#All],8,FALSE)</f>
        <v>Associatif</v>
      </c>
      <c r="J7" s="15" t="str">
        <f>VLOOKUP(Tableau17[[#This Row],[Colonne1]],[1]!Tableau124[#All],9,FALSE)</f>
        <v>caarud@addictions-sedap.fr</v>
      </c>
      <c r="K7" s="16" t="str">
        <f>VLOOKUP(Tableau17[[#This Row],[Colonne1]],[1]!Tableau124[#All],10,FALSE)</f>
        <v>0688223918</v>
      </c>
      <c r="L7" s="17" t="str">
        <f>VLOOKUP(Tableau17[[#This Row],[Colonne1]],[1]!Tableau124[#All],11,FALSE)</f>
        <v>www.addictions-sedap.fr</v>
      </c>
      <c r="M7" s="18" t="str">
        <f>VLOOKUP(Tableau17[[#This Row],[Colonne1]],[1]!Tableau124[#All],12,FALSE)</f>
        <v>&gt; CAARUD : Lundi : de 10h30 à 14h ( accueil réservé aux femmes ) et de 14h à 17h00 ) ( Accueil mixte ) 
Mercredi : 10h30 à 17h
&gt; Intervention au CSAPA Belem : à la maison d'arrêt de DIJON deux mardis par mois de 14h à 16h
&gt; Permanence devant le CHRS Sadi Carnot deux mardis par mois de 16h30 à 18h30 avec le camping-car
&gt; Permanence au CHRS Machureau deux vendredis par mois de 14h à 16h</v>
      </c>
      <c r="N7" s="19" t="str">
        <f>VLOOKUP(Tableau17[[#This Row],[Colonne1]],[1]!Tableau124[#All],13,FALSE)</f>
        <v xml:space="preserve">- unité mobile pouvant servir de lieu d'accueil (déplacement en Côte-d-Or) ; 
- programme d'échange de seringues ;
- intervention en maraude ; 
- intervention en milieu festif ;
- intervention en milieu pénitentier à la Maison d'arrêt de Dijon. </v>
      </c>
    </row>
    <row r="8" spans="1:15" ht="30" x14ac:dyDescent="0.25">
      <c r="B8" s="7">
        <v>210</v>
      </c>
      <c r="C8" s="20" t="str">
        <f>VLOOKUP(Tableau17[[#This Row],[Colonne1]],[1]!Tableau124[#All],2,FALSE)</f>
        <v>Yonne (89)</v>
      </c>
      <c r="D8" s="20" t="str">
        <f>VLOOKUP(Tableau17[[#This Row],[Colonne1]],[1]!Tableau124[#All],3,FALSE)</f>
        <v>Auxerre</v>
      </c>
      <c r="E8" s="20" t="str">
        <f>VLOOKUP(Tableau17[[#This Row],[Colonne1]],[1]!Tableau124[#All],4,FALSE)</f>
        <v>89000</v>
      </c>
      <c r="F8" s="20" t="str">
        <f>VLOOKUP(Tableau17[[#This Row],[Colonne1]],[1]!Tableau124[#All],5,FALSE)</f>
        <v>2, boulevard de Verdun</v>
      </c>
      <c r="G8" s="20" t="str">
        <f>VLOOKUP(Tableau17[[#This Row],[Colonne1]],[1]!Tableau124[#All],6,FALSE)</f>
        <v>Consultations Hospitalières externes d'addictologie</v>
      </c>
      <c r="H8" s="20" t="str">
        <f>VLOOKUP(Tableau17[[#This Row],[Colonne1]],[1]!Tableau124[#All],7,FALSE)</f>
        <v>CENTRE HOSPITALIER d'AUXERRE</v>
      </c>
      <c r="I8" s="20" t="str">
        <f>VLOOKUP(Tableau17[[#This Row],[Colonne1]],[1]!Tableau124[#All],8,FALSE)</f>
        <v>Public</v>
      </c>
      <c r="J8" s="21" t="str">
        <f>VLOOKUP(Tableau17[[#This Row],[Colonne1]],[1]!Tableau124[#All],9,FALSE)</f>
        <v>scdag@ch-auxerre.fr</v>
      </c>
      <c r="K8" s="22" t="str">
        <f>VLOOKUP(Tableau17[[#This Row],[Colonne1]],[1]!Tableau124[#All],10,FALSE)</f>
        <v>03-86-48-48-62</v>
      </c>
      <c r="L8" s="21" t="str">
        <f>VLOOKUP(Tableau17[[#This Row],[Colonne1]],[1]!Tableau124[#All],11,FALSE)</f>
        <v>https://www.ght-unyon.fr/</v>
      </c>
      <c r="M8" s="23" t="str">
        <f>VLOOKUP(Tableau17[[#This Row],[Colonne1]],[1]!Tableau124[#All],12,FALSE)</f>
        <v>Sur rendez vous du lundi au vendredi</v>
      </c>
      <c r="N8" s="24" t="str">
        <f>VLOOKUP(Tableau17[[#This Row],[Colonne1]],[1]!Tableau124[#All],13,FALSE)</f>
        <v>Intervention auprès de public majeurs et mineurs</v>
      </c>
    </row>
    <row r="9" spans="1:15" ht="75" x14ac:dyDescent="0.25">
      <c r="B9" s="7">
        <v>226</v>
      </c>
      <c r="C9" s="20" t="str">
        <f>VLOOKUP(Tableau17[[#This Row],[Colonne1]],[1]!Tableau124[#All],2,FALSE)</f>
        <v>Yonne (89)</v>
      </c>
      <c r="D9" s="20" t="str">
        <f>VLOOKUP(Tableau17[[#This Row],[Colonne1]],[1]!Tableau124[#All],3,FALSE)</f>
        <v>Joigny</v>
      </c>
      <c r="E9" s="20" t="str">
        <f>VLOOKUP(Tableau17[[#This Row],[Colonne1]],[1]!Tableau124[#All],4,FALSE)</f>
        <v>89300</v>
      </c>
      <c r="F9" s="20" t="str">
        <f>VLOOKUP(Tableau17[[#This Row],[Colonne1]],[1]!Tableau124[#All],5,FALSE)</f>
        <v>CH JOIGNY 3  quai de l'hôpital</v>
      </c>
      <c r="G9" s="20" t="str">
        <f>VLOOKUP(Tableau17[[#This Row],[Colonne1]],[1]!Tableau124[#All],6,FALSE)</f>
        <v>Consultations Hospitalières externes d'addictologie</v>
      </c>
      <c r="H9" s="20" t="str">
        <f>VLOOKUP(Tableau17[[#This Row],[Colonne1]],[1]!Tableau124[#All],7,FALSE)</f>
        <v xml:space="preserve">Centre Hospitalier de Joigny pôle H </v>
      </c>
      <c r="I9" s="20" t="str">
        <f>VLOOKUP(Tableau17[[#This Row],[Colonne1]],[1]!Tableau124[#All],8,FALSE)</f>
        <v>Public</v>
      </c>
      <c r="J9" s="21" t="str">
        <f>VLOOKUP(Tableau17[[#This Row],[Colonne1]],[1]!Tableau124[#All],9,FALSE)</f>
        <v>addictologie@ch-joigny.fr</v>
      </c>
      <c r="K9" s="22" t="str">
        <f>VLOOKUP(Tableau17[[#This Row],[Colonne1]],[1]!Tableau124[#All],10,FALSE)</f>
        <v>03.86.92.33.77</v>
      </c>
      <c r="L9" s="25" t="str">
        <f>VLOOKUP(Tableau17[[#This Row],[Colonne1]],[1]!Tableau124[#All],11,FALSE)</f>
        <v xml:space="preserve"> </v>
      </c>
      <c r="M9" s="23" t="str">
        <f>VLOOKUP(Tableau17[[#This Row],[Colonne1]],[1]!Tableau124[#All],12,FALSE)</f>
        <v>5 jours sur 7 de 8h à 16h (heure de fermeture du secrétariat d'accueil, 
Rendez-vous les week-end exceptionnellement si nécessité (routiers, travaille en 2/8)</v>
      </c>
      <c r="N9" s="24" t="str">
        <f>VLOOKUP(Tableau17[[#This Row],[Colonne1]],[1]!Tableau124[#All],13,FALSE)</f>
        <v>Intervention auprès de public majeurs et mineurs</v>
      </c>
    </row>
    <row r="10" spans="1:15" ht="45" x14ac:dyDescent="0.25">
      <c r="B10" s="7">
        <v>229</v>
      </c>
      <c r="C10" s="20" t="str">
        <f>VLOOKUP(Tableau17[[#This Row],[Colonne1]],[1]!Tableau124[#All],2,FALSE)</f>
        <v>Yonne (89)</v>
      </c>
      <c r="D10" s="20" t="str">
        <f>VLOOKUP(Tableau17[[#This Row],[Colonne1]],[1]!Tableau124[#All],3,FALSE)</f>
        <v>Migennes</v>
      </c>
      <c r="E10" s="20">
        <f>VLOOKUP(Tableau17[[#This Row],[Colonne1]],[1]!Tableau124[#All],4,FALSE)</f>
        <v>89400</v>
      </c>
      <c r="F10" s="20" t="str">
        <f>VLOOKUP(Tableau17[[#This Row],[Colonne1]],[1]!Tableau124[#All],5,FALSE)</f>
        <v>CH JOIGNY 3 Quai de l'Hôpital</v>
      </c>
      <c r="G10" s="20" t="str">
        <f>VLOOKUP(Tableau17[[#This Row],[Colonne1]],[1]!Tableau124[#All],6,FALSE)</f>
        <v>Consultations Hospitalières externes d'addictologie (autre lieu d'intervention)</v>
      </c>
      <c r="H10" s="20" t="str">
        <f>VLOOKUP(Tableau17[[#This Row],[Colonne1]],[1]!Tableau124[#All],7,FALSE)</f>
        <v xml:space="preserve">Centre Hospitalier de Joigny pôle H </v>
      </c>
      <c r="I10" s="20" t="str">
        <f>VLOOKUP(Tableau17[[#This Row],[Colonne1]],[1]!Tableau124[#All],8,FALSE)</f>
        <v>Public</v>
      </c>
      <c r="J10" s="26" t="str">
        <f>VLOOKUP(Tableau17[[#This Row],[Colonne1]],[1]!Tableau124[#All],9,FALSE)</f>
        <v>addictologie@ch-joigny.fr</v>
      </c>
      <c r="K10" s="22" t="str">
        <f>VLOOKUP(Tableau17[[#This Row],[Colonne1]],[1]!Tableau124[#All],10,FALSE)</f>
        <v>03.86.92.33.77</v>
      </c>
      <c r="L10" s="27" t="str">
        <f>VLOOKUP(Tableau17[[#This Row],[Colonne1]],[1]!Tableau124[#All],11,FALSE)</f>
        <v xml:space="preserve"> </v>
      </c>
      <c r="M10" s="23" t="str">
        <f>VLOOKUP(Tableau17[[#This Row],[Colonne1]],[1]!Tableau124[#All],12,FALSE)</f>
        <v>ELSA Variable</v>
      </c>
      <c r="N10" s="28" t="str">
        <f>VLOOKUP(Tableau17[[#This Row],[Colonne1]],[1]!Tableau124[#All],13,FALSE)</f>
        <v>Intervention auprès de public majeurs et mineurs ainsi qu'au CH de Joigny, pôle hôpital</v>
      </c>
    </row>
    <row r="11" spans="1:15" ht="45" x14ac:dyDescent="0.25">
      <c r="B11" s="7">
        <v>234</v>
      </c>
      <c r="C11" s="20" t="str">
        <f>VLOOKUP(Tableau17[[#This Row],[Colonne1]],[1]!Tableau124[#All],2,FALSE)</f>
        <v>Yonne (89)</v>
      </c>
      <c r="D11" s="20" t="str">
        <f>VLOOKUP(Tableau17[[#This Row],[Colonne1]],[1]!Tableau124[#All],3,FALSE)</f>
        <v>Sens</v>
      </c>
      <c r="E11" s="20" t="str">
        <f>VLOOKUP(Tableau17[[#This Row],[Colonne1]],[1]!Tableau124[#All],4,FALSE)</f>
        <v>89100</v>
      </c>
      <c r="F11" s="20" t="str">
        <f>VLOOKUP(Tableau17[[#This Row],[Colonne1]],[1]!Tableau124[#All],5,FALSE)</f>
        <v>Unité mobile d'addictologie, 5e étage, 1 avenue Pierre de Coubertin</v>
      </c>
      <c r="G11" s="20" t="str">
        <f>VLOOKUP(Tableau17[[#This Row],[Colonne1]],[1]!Tableau124[#All],6,FALSE)</f>
        <v>Consultations Hospitalières externes d'addictologie</v>
      </c>
      <c r="H11" s="20" t="str">
        <f>VLOOKUP(Tableau17[[#This Row],[Colonne1]],[1]!Tableau124[#All],7,FALSE)</f>
        <v>Centre Hospitalier de Sens</v>
      </c>
      <c r="I11" s="20" t="str">
        <f>VLOOKUP(Tableau17[[#This Row],[Colonne1]],[1]!Tableau124[#All],8,FALSE)</f>
        <v>Public</v>
      </c>
      <c r="J11" s="21" t="str">
        <f>VLOOKUP(Tableau17[[#This Row],[Colonne1]],[1]!Tableau124[#All],9,FALSE)</f>
        <v xml:space="preserve">secretaddicto@ch-sens.fr </v>
      </c>
      <c r="K11" s="22" t="str">
        <f>VLOOKUP(Tableau17[[#This Row],[Colonne1]],[1]!Tableau124[#All],10,FALSE)</f>
        <v>03.86.86.15.35</v>
      </c>
      <c r="L11" s="26" t="str">
        <f>VLOOKUP(Tableau17[[#This Row],[Colonne1]],[1]!Tableau124[#All],11,FALSE)</f>
        <v>www.ch-sens.fr</v>
      </c>
      <c r="M11" s="23" t="str">
        <f>VLOOKUP(Tableau17[[#This Row],[Colonne1]],[1]!Tableau124[#All],12,FALSE)</f>
        <v>Lundi : 14h-17h
Mercredi 9h-12h / 14h-17h
Vendredi matin : 9h -12h</v>
      </c>
      <c r="N11" s="24" t="str">
        <f>VLOOKUP(Tableau17[[#This Row],[Colonne1]],[1]!Tableau124[#All],13,FALSE)</f>
        <v>Intervention auprès de public majeurs et mineurs</v>
      </c>
    </row>
    <row r="12" spans="1:15" ht="30" x14ac:dyDescent="0.25">
      <c r="B12" s="7">
        <v>211</v>
      </c>
      <c r="C12" s="20" t="str">
        <f>VLOOKUP(Tableau17[[#This Row],[Colonne1]],[1]!Tableau124[#All],2,FALSE)</f>
        <v>Yonne (89)</v>
      </c>
      <c r="D12" s="20" t="str">
        <f>VLOOKUP(Tableau17[[#This Row],[Colonne1]],[1]!Tableau124[#All],3,FALSE)</f>
        <v>Auxerre</v>
      </c>
      <c r="E12" s="20" t="str">
        <f>VLOOKUP(Tableau17[[#This Row],[Colonne1]],[1]!Tableau124[#All],4,FALSE)</f>
        <v>89000</v>
      </c>
      <c r="F12" s="20" t="str">
        <f>VLOOKUP(Tableau17[[#This Row],[Colonne1]],[1]!Tableau124[#All],5,FALSE)</f>
        <v>4 Av. Pierre Scherrer</v>
      </c>
      <c r="G12" s="20" t="str">
        <f>VLOOKUP(Tableau17[[#This Row],[Colonne1]],[1]!Tableau124[#All],6,FALSE)</f>
        <v>Consultations Hospitalières externes d'addictologie</v>
      </c>
      <c r="H12" s="20" t="str">
        <f>VLOOKUP(Tableau17[[#This Row],[Colonne1]],[1]!Tableau124[#All],7,FALSE)</f>
        <v>CHS Yonne</v>
      </c>
      <c r="I12" s="20" t="str">
        <f>VLOOKUP(Tableau17[[#This Row],[Colonne1]],[1]!Tableau124[#All],8,FALSE)</f>
        <v>Public</v>
      </c>
      <c r="J12" s="26" t="str">
        <f>VLOOKUP(Tableau17[[#This Row],[Colonne1]],[1]!Tableau124[#All],9,FALSE)</f>
        <v>secteur3@chs-yonne.fr</v>
      </c>
      <c r="K12" s="29" t="str">
        <f>VLOOKUP(Tableau17[[#This Row],[Colonne1]],[1]!Tableau124[#All],10,FALSE)</f>
        <v>03 86 94 38 71</v>
      </c>
      <c r="L12" s="21" t="str">
        <f>VLOOKUP(Tableau17[[#This Row],[Colonne1]],[1]!Tableau124[#All],11,FALSE)</f>
        <v>http://www.chs-yonne.fr/</v>
      </c>
      <c r="M12" s="23" t="str">
        <f>VLOOKUP(Tableau17[[#This Row],[Colonne1]],[1]!Tableau124[#All],12,FALSE)</f>
        <v>du lundi au vendredi de 09:00 à 16:30</v>
      </c>
      <c r="N12" s="24" t="str">
        <f>VLOOKUP(Tableau17[[#This Row],[Colonne1]],[1]!Tableau124[#All],13,FALSE)</f>
        <v xml:space="preserve">Intervention auprès de public majeurs </v>
      </c>
    </row>
    <row r="13" spans="1:15" ht="45" x14ac:dyDescent="0.25">
      <c r="B13" s="7">
        <v>247</v>
      </c>
      <c r="C13" s="30" t="str">
        <f>VLOOKUP(Tableau17[[#This Row],[Colonne1]],[1]!Tableau124[#All],2,FALSE)</f>
        <v>Yonne (89)</v>
      </c>
      <c r="D13" s="31" t="str">
        <f>VLOOKUP(Tableau17[[#This Row],[Colonne1]],[1]!Tableau124[#All],3,FALSE)</f>
        <v>Champigny sur Yonne</v>
      </c>
      <c r="E13" s="31">
        <f>VLOOKUP(Tableau17[[#This Row],[Colonne1]],[1]!Tableau124[#All],4,FALSE)</f>
        <v>89340</v>
      </c>
      <c r="F13" s="31" t="str">
        <f>VLOOKUP(Tableau17[[#This Row],[Colonne1]],[1]!Tableau124[#All],5,FALSE)</f>
        <v>Route départementale 70</v>
      </c>
      <c r="G13" s="31" t="str">
        <f>VLOOKUP(Tableau17[[#This Row],[Colonne1]],[1]!Tableau124[#All],6,FALSE)</f>
        <v>Consultations Hospitalières externes d'addictologie</v>
      </c>
      <c r="H13" s="31" t="str">
        <f>VLOOKUP(Tableau17[[#This Row],[Colonne1]],[1]!Tableau124[#All],7,FALSE)</f>
        <v>Clinique Ker Yonnec</v>
      </c>
      <c r="I13" s="31" t="str">
        <f>VLOOKUP(Tableau17[[#This Row],[Colonne1]],[1]!Tableau124[#All],8,FALSE)</f>
        <v>Privé à but lucratif</v>
      </c>
      <c r="J13" s="32" t="str">
        <f>VLOOKUP(Tableau17[[#This Row],[Colonne1]],[1]!Tableau124[#All],9,FALSE)</f>
        <v xml:space="preserve"> accueil@keryonnec.com</v>
      </c>
      <c r="K13" s="33" t="str">
        <f>VLOOKUP(Tableau17[[#This Row],[Colonne1]],[1]!Tableau124[#All],10,FALSE)</f>
        <v xml:space="preserve">03 86 66 66 66 </v>
      </c>
      <c r="L13" s="34" t="str">
        <f>VLOOKUP(Tableau17[[#This Row],[Colonne1]],[1]!Tableau124[#All],11,FALSE)</f>
        <v>https://keryonnec.com/</v>
      </c>
      <c r="M13" s="35"/>
      <c r="N13" s="36"/>
    </row>
    <row r="14" spans="1:15" ht="30" x14ac:dyDescent="0.25">
      <c r="B14" s="7">
        <v>230</v>
      </c>
      <c r="C14" s="37" t="str">
        <f>VLOOKUP(Tableau17[[#This Row],[Colonne1]],[1]!Tableau124[#All],2,FALSE)</f>
        <v>Yonne (89)</v>
      </c>
      <c r="D14" s="38" t="str">
        <f>VLOOKUP(Tableau17[[#This Row],[Colonne1]],[1]!Tableau124[#All],3,FALSE)</f>
        <v>Migennes</v>
      </c>
      <c r="E14" s="38">
        <f>VLOOKUP(Tableau17[[#This Row],[Colonne1]],[1]!Tableau124[#All],4,FALSE)</f>
        <v>89400</v>
      </c>
      <c r="F14" s="38" t="str">
        <f>VLOOKUP(Tableau17[[#This Row],[Colonne1]],[1]!Tableau124[#All],5,FALSE)</f>
        <v>CHRS Migennes - 29 Av. des Cosmonautes</v>
      </c>
      <c r="G14" s="38" t="str">
        <f>VLOOKUP(Tableau17[[#This Row],[Colonne1]],[1]!Tableau124[#All],6,FALSE)</f>
        <v>CSAPA</v>
      </c>
      <c r="H14" s="38" t="str">
        <f>VLOOKUP(Tableau17[[#This Row],[Colonne1]],[1]!Tableau124[#All],7,FALSE)</f>
        <v>CSAPA</v>
      </c>
      <c r="I14" s="38" t="str">
        <f>VLOOKUP(Tableau17[[#This Row],[Colonne1]],[1]!Tableau124[#All],8,FALSE)</f>
        <v>Public</v>
      </c>
      <c r="J14" s="35" t="str">
        <f>VLOOKUP(Tableau17[[#This Row],[Colonne1]],[1]!Tableau124[#All],9,FALSE)</f>
        <v xml:space="preserve"> </v>
      </c>
      <c r="K14" s="39" t="str">
        <f>VLOOKUP(Tableau17[[#This Row],[Colonne1]],[1]!Tableau124[#All],10,FALSE)</f>
        <v>03 86 51 46 99</v>
      </c>
      <c r="L14" s="40"/>
      <c r="M14" s="38" t="str">
        <f>VLOOKUP(Tableau17[[#This Row],[Colonne1]],[1]!Tableau124[#All],12,FALSE)</f>
        <v>Vendredi 9h à 12h30 et 13h30 à 17h</v>
      </c>
      <c r="N14" s="36" t="str">
        <f>VLOOKUP(Tableau17[[#This Row],[Colonne1]],[1]!Tableau124[#All],13,FALSE)</f>
        <v xml:space="preserve">  </v>
      </c>
    </row>
    <row r="15" spans="1:15" ht="270" x14ac:dyDescent="0.25">
      <c r="B15" s="7">
        <v>213</v>
      </c>
      <c r="C15" s="41" t="str">
        <f>VLOOKUP(Tableau17[[#This Row],[Colonne1]],[1]!Tableau124[#All],2,FALSE)</f>
        <v>Yonne (89)</v>
      </c>
      <c r="D15" s="41" t="str">
        <f>VLOOKUP(Tableau17[[#This Row],[Colonne1]],[1]!Tableau124[#All],3,FALSE)</f>
        <v>Auxerre</v>
      </c>
      <c r="E15" s="41" t="str">
        <f>VLOOKUP(Tableau17[[#This Row],[Colonne1]],[1]!Tableau124[#All],4,FALSE)</f>
        <v>89000</v>
      </c>
      <c r="F15" s="41" t="str">
        <f>VLOOKUP(Tableau17[[#This Row],[Colonne1]],[1]!Tableau124[#All],5,FALSE)</f>
        <v>8 Rue Colonel Rozanoff</v>
      </c>
      <c r="G15" s="41" t="str">
        <f>VLOOKUP(Tableau17[[#This Row],[Colonne1]],[1]!Tableau124[#All],6,FALSE)</f>
        <v>CSAPA</v>
      </c>
      <c r="H15" s="41" t="str">
        <f>VLOOKUP(Tableau17[[#This Row],[Colonne1]],[1]!Tableau124[#All],7,FALSE)</f>
        <v>CSAPA - Association Addictions France</v>
      </c>
      <c r="I15" s="41" t="str">
        <f>VLOOKUP(Tableau17[[#This Row],[Colonne1]],[1]!Tableau124[#All],8,FALSE)</f>
        <v>Associatif</v>
      </c>
      <c r="J15" s="42" t="str">
        <f>VLOOKUP(Tableau17[[#This Row],[Colonne1]],[1]!Tableau124[#All],9,FALSE)</f>
        <v>bfc89@addictions-france.org</v>
      </c>
      <c r="K15" s="43" t="str">
        <f>VLOOKUP(Tableau17[[#This Row],[Colonne1]],[1]!Tableau124[#All],10,FALSE)</f>
        <v>03.86.51.46.99</v>
      </c>
      <c r="L15" s="42" t="str">
        <f>VLOOKUP(Tableau17[[#This Row],[Colonne1]],[1]!Tableau124[#All],11,FALSE)</f>
        <v>www.addictions-france.org</v>
      </c>
      <c r="M15" s="44" t="str">
        <f>VLOOKUP(Tableau17[[#This Row],[Colonne1]],[1]!Tableau124[#All],12,FALSE)</f>
        <v>Lundi 9h-13h / 13h30-18h
Mardi 8h30-13h / 13h30-19h
Mercredi 8h30-13h / 13h30-18h
Jeudi 9h-13h / 13h30-19h
Vendredi 8h30-13h / 13h30-16h30</v>
      </c>
      <c r="N15" s="45" t="str">
        <f>VLOOKUP(Tableau17[[#This Row],[Colonne1]],[1]!Tableau124[#All],13,FALSE)</f>
        <v>Permanences présentes à Migennes, Saint Florentin, Tonnerre, Toucy, Saint Sauveur, Charny, Bléneau)
- intervention en milieu pénitentiaire à la maison d'arrêt d'Auxerre et au Centre de détention de Joux-la-Ville ;
- mise à disposition de matériel de consommation à moindre risque ;
- proposition de test rapide d'orientation diagnostic (TROD) ; 
- dispositifs anti-overdose à disposition ; 
- présence d'une CJC.
CJC Avancées qui dépendent du CSAPA d'Auxerre : Lycée Louis Davier (Joigny), EREA Jules Verne (Joigny) Collège marie Noel (Joigny), Collège Jacques Prévert (Migennes), Collège Philippe Cousteau (Brienon), Cité scolaire Pierre Larousse (Toucy), Collège Jean-Roch (Courson les carrières), Collège de Puisaye (St Fargeau), Collège Colette (St Sauveur en Puisaye), MFR Toucy, Collège Michel Gondry (Charny)</v>
      </c>
    </row>
    <row r="16" spans="1:15" ht="90" x14ac:dyDescent="0.25">
      <c r="B16" s="7">
        <v>233</v>
      </c>
      <c r="C16" s="37" t="str">
        <f>VLOOKUP(Tableau17[[#This Row],[Colonne1]],[1]!Tableau124[#All],2,FALSE)</f>
        <v>Yonne (89)</v>
      </c>
      <c r="D16" s="41" t="str">
        <f>VLOOKUP(Tableau17[[#This Row],[Colonne1]],[1]!Tableau124[#All],3,FALSE)</f>
        <v>Sens</v>
      </c>
      <c r="E16" s="41">
        <f>VLOOKUP(Tableau17[[#This Row],[Colonne1]],[1]!Tableau124[#All],4,FALSE)</f>
        <v>89100</v>
      </c>
      <c r="F16" s="41" t="str">
        <f>VLOOKUP(Tableau17[[#This Row],[Colonne1]],[1]!Tableau124[#All],5,FALSE)</f>
        <v>43 rue du 19 mars 1962</v>
      </c>
      <c r="G16" s="41" t="str">
        <f>VLOOKUP(Tableau17[[#This Row],[Colonne1]],[1]!Tableau124[#All],6,FALSE)</f>
        <v>Antenne CSAPA</v>
      </c>
      <c r="H16" s="41" t="str">
        <f>VLOOKUP(Tableau17[[#This Row],[Colonne1]],[1]!Tableau124[#All],7,FALSE)</f>
        <v>CSAPA - Association Addictions France</v>
      </c>
      <c r="I16" s="41" t="str">
        <f>VLOOKUP(Tableau17[[#This Row],[Colonne1]],[1]!Tableau124[#All],8,FALSE)</f>
        <v>Associatif</v>
      </c>
      <c r="J16" s="46" t="str">
        <f>VLOOKUP(Tableau17[[#This Row],[Colonne1]],[1]!Tableau124[#All],9,FALSE)</f>
        <v>csapa.sens@addictions-france.org</v>
      </c>
      <c r="K16" s="39" t="str">
        <f>VLOOKUP(Tableau17[[#This Row],[Colonne1]],[1]!Tableau124[#All],10,FALSE)</f>
        <v>03.86.95.10.71</v>
      </c>
      <c r="L16" s="25" t="str">
        <f>VLOOKUP(Tableau17[[#This Row],[Colonne1]],[1]!Tableau124[#All],11,FALSE)</f>
        <v xml:space="preserve"> </v>
      </c>
      <c r="M16" s="38" t="str">
        <f>VLOOKUP(Tableau17[[#This Row],[Colonne1]],[1]!Tableau124[#All],12,FALSE)</f>
        <v>Lundi 9h-13h / 14h-17h Mardi 9h-13h / 14h-18h Mercredi 9h-13h / 13h30-17h Jeudi 9h-13h / 14h-19h Vendredi 9h-13h / 14h-17h</v>
      </c>
      <c r="N16" s="47" t="str">
        <f>VLOOKUP(Tableau17[[#This Row],[Colonne1]],[1]!Tableau124[#All],13,FALSE)</f>
        <v>lieux de permanences : Villeneuve/Yonne et Joigny 
Lycée Janot Curie (Sens), Collège des Champs Plaisants (Sens), Collège Montpezat (Sens), Collège Mallarmé (Sens), Collège Chateaubriand (Villeneuve/Yonne), Collège "André Malraux" (Paron) et Collège Restif de la Bretonne (Pont/Yonne)</v>
      </c>
    </row>
    <row r="17" spans="2:14" ht="45" x14ac:dyDescent="0.25">
      <c r="B17" s="7">
        <v>223</v>
      </c>
      <c r="C17" s="41" t="str">
        <f>VLOOKUP(Tableau17[[#This Row],[Colonne1]],[1]!Tableau124[#All],2,FALSE)</f>
        <v>Yonne (89)</v>
      </c>
      <c r="D17" s="41" t="str">
        <f>VLOOKUP(Tableau17[[#This Row],[Colonne1]],[1]!Tableau124[#All],3,FALSE)</f>
        <v>Avallon</v>
      </c>
      <c r="E17" s="41">
        <f>VLOOKUP(Tableau17[[#This Row],[Colonne1]],[1]!Tableau124[#All],4,FALSE)</f>
        <v>89200</v>
      </c>
      <c r="F17" s="41" t="str">
        <f>VLOOKUP(Tableau17[[#This Row],[Colonne1]],[1]!Tableau124[#All],5,FALSE)</f>
        <v>Centre hospitalier, Centre de périnatalité : 1 rue de l'Hôpital 89200 Avallon</v>
      </c>
      <c r="G17" s="41" t="str">
        <f>VLOOKUP(Tableau17[[#This Row],[Colonne1]],[1]!Tableau124[#All],6,FALSE)</f>
        <v>CSAPA (consultations avancées)</v>
      </c>
      <c r="H17" s="41" t="str">
        <f>VLOOKUP(Tableau17[[#This Row],[Colonne1]],[1]!Tableau124[#All],7,FALSE)</f>
        <v>Association Addictions France</v>
      </c>
      <c r="I17" s="41" t="str">
        <f>VLOOKUP(Tableau17[[#This Row],[Colonne1]],[1]!Tableau124[#All],8,FALSE)</f>
        <v>Associatif</v>
      </c>
      <c r="J17" s="42" t="str">
        <f>VLOOKUP(Tableau17[[#This Row],[Colonne1]],[1]!Tableau124[#All],9,FALSE)</f>
        <v>csapa.dijon@addictions-france.org</v>
      </c>
      <c r="K17" s="39" t="str">
        <f>VLOOKUP(Tableau17[[#This Row],[Colonne1]],[1]!Tableau124[#All],10,FALSE)</f>
        <v>03 80 73 26 32</v>
      </c>
      <c r="L17" s="46" t="str">
        <f>VLOOKUP(Tableau17[[#This Row],[Colonne1]],[1]!Tableau124[#All],11,FALSE)</f>
        <v>www.addictions-france.org</v>
      </c>
      <c r="M17" s="38" t="str">
        <f>VLOOKUP(Tableau17[[#This Row],[Colonne1]],[1]!Tableau124[#All],12,FALSE)</f>
        <v>Mardi 9h 17h30 / Vendredi : 9h 17h00 en fonction des RV</v>
      </c>
      <c r="N17" s="48" t="str">
        <f>VLOOKUP(Tableau17[[#This Row],[Colonne1]],[1]!Tableau124[#All],13,FALSE)</f>
        <v xml:space="preserve">  </v>
      </c>
    </row>
    <row r="18" spans="2:14" ht="30" x14ac:dyDescent="0.25">
      <c r="B18" s="7">
        <v>222</v>
      </c>
      <c r="C18" s="41" t="str">
        <f>VLOOKUP(Tableau17[[#This Row],[Colonne1]],[1]!Tableau124[#All],2,FALSE)</f>
        <v>Yonne (89)</v>
      </c>
      <c r="D18" s="41" t="str">
        <f>VLOOKUP(Tableau17[[#This Row],[Colonne1]],[1]!Tableau124[#All],3,FALSE)</f>
        <v>Avallon</v>
      </c>
      <c r="E18" s="41">
        <f>VLOOKUP(Tableau17[[#This Row],[Colonne1]],[1]!Tableau124[#All],4,FALSE)</f>
        <v>89200</v>
      </c>
      <c r="F18" s="41" t="str">
        <f>VLOOKUP(Tableau17[[#This Row],[Colonne1]],[1]!Tableau124[#All],5,FALSE)</f>
        <v>Centre hospitalier, 1 Rue de l'Hôpital 89200 Avallon</v>
      </c>
      <c r="G18" s="41" t="str">
        <f>VLOOKUP(Tableau17[[#This Row],[Colonne1]],[1]!Tableau124[#All],6,FALSE)</f>
        <v>CSAPA (consultations avancées)</v>
      </c>
      <c r="H18" s="41" t="str">
        <f>VLOOKUP(Tableau17[[#This Row],[Colonne1]],[1]!Tableau124[#All],7,FALSE)</f>
        <v xml:space="preserve">Association Addictions France </v>
      </c>
      <c r="I18" s="41" t="str">
        <f>VLOOKUP(Tableau17[[#This Row],[Colonne1]],[1]!Tableau124[#All],8,FALSE)</f>
        <v>Associatif</v>
      </c>
      <c r="J18" s="46" t="str">
        <f>VLOOKUP(Tableau17[[#This Row],[Colonne1]],[1]!Tableau124[#All],9,FALSE)</f>
        <v>csapa.dijon@addictions-france.org</v>
      </c>
      <c r="K18" s="39" t="str">
        <f>VLOOKUP(Tableau17[[#This Row],[Colonne1]],[1]!Tableau124[#All],10,FALSE)</f>
        <v>03 80 73 26 32</v>
      </c>
      <c r="L18" s="42" t="str">
        <f>VLOOKUP(Tableau17[[#This Row],[Colonne1]],[1]!Tableau124[#All],11,FALSE)</f>
        <v>www.addictions-france.org</v>
      </c>
      <c r="M18" s="38" t="str">
        <f>VLOOKUP(Tableau17[[#This Row],[Colonne1]],[1]!Tableau124[#All],12,FALSE)</f>
        <v>Mardi 9h 17h30  / Vendredi : 9h 17h00</v>
      </c>
      <c r="N18" s="48" t="str">
        <f>VLOOKUP(Tableau17[[#This Row],[Colonne1]],[1]!Tableau124[#All],13,FALSE)</f>
        <v xml:space="preserve">  </v>
      </c>
    </row>
    <row r="19" spans="2:14" ht="45" x14ac:dyDescent="0.25">
      <c r="B19" s="7">
        <v>214</v>
      </c>
      <c r="C19" s="37" t="str">
        <f>VLOOKUP(Tableau17[[#This Row],[Colonne1]],[1]!Tableau124[#All],2,FALSE)</f>
        <v>Yonne (89)</v>
      </c>
      <c r="D19" s="37" t="str">
        <f>VLOOKUP(Tableau17[[#This Row],[Colonne1]],[1]!Tableau124[#All],3,FALSE)</f>
        <v>Auxerre</v>
      </c>
      <c r="E19" s="37">
        <f>VLOOKUP(Tableau17[[#This Row],[Colonne1]],[1]!Tableau124[#All],4,FALSE)</f>
        <v>89000</v>
      </c>
      <c r="F19" s="37" t="str">
        <f>VLOOKUP(Tableau17[[#This Row],[Colonne1]],[1]!Tableau124[#All],5,FALSE)</f>
        <v>CHRS 4 rue Thomas Ancel</v>
      </c>
      <c r="G19" s="41" t="str">
        <f>VLOOKUP(Tableau17[[#This Row],[Colonne1]],[1]!Tableau124[#All],6,FALSE)</f>
        <v>CSAPA (consultations avancées)</v>
      </c>
      <c r="H19" s="41" t="str">
        <f>VLOOKUP(Tableau17[[#This Row],[Colonne1]],[1]!Tableau124[#All],7,FALSE)</f>
        <v>CSAPA - Association Addictions France - consultations avancées</v>
      </c>
      <c r="I19" s="41" t="str">
        <f>VLOOKUP(Tableau17[[#This Row],[Colonne1]],[1]!Tableau124[#All],8,FALSE)</f>
        <v>Associatif</v>
      </c>
      <c r="J19" s="49" t="str">
        <f>VLOOKUP(Tableau17[[#This Row],[Colonne1]],[1]!Tableau124[#All],9,FALSE)</f>
        <v>bfc89@addictions-france.org</v>
      </c>
      <c r="K19" s="50" t="str">
        <f>VLOOKUP(Tableau17[[#This Row],[Colonne1]],[1]!Tableau124[#All],10,FALSE)</f>
        <v>03.86.51.46.100</v>
      </c>
      <c r="L19" s="49" t="str">
        <f>VLOOKUP(Tableau17[[#This Row],[Colonne1]],[1]!Tableau124[#All],11,FALSE)</f>
        <v>www.addictions-france.org</v>
      </c>
      <c r="M19" s="37" t="str">
        <f>VLOOKUP(Tableau17[[#This Row],[Colonne1]],[1]!Tableau124[#All],12,FALSE)</f>
        <v>1 mardi matin sur 2 de 9h à 13h</v>
      </c>
      <c r="N19" s="47" t="str">
        <f>VLOOKUP(Tableau17[[#This Row],[Colonne1]],[1]!Tableau124[#All],13,FALSE)</f>
        <v>Réalisation de consultations avancées</v>
      </c>
    </row>
    <row r="20" spans="2:14" ht="45" x14ac:dyDescent="0.25">
      <c r="B20" s="7">
        <v>231</v>
      </c>
      <c r="C20" s="37" t="str">
        <f>VLOOKUP(Tableau17[[#This Row],[Colonne1]],[1]!Tableau124[#All],2,FALSE)</f>
        <v>Yonne (89)</v>
      </c>
      <c r="D20" s="37" t="str">
        <f>VLOOKUP(Tableau17[[#This Row],[Colonne1]],[1]!Tableau124[#All],3,FALSE)</f>
        <v>Migennes</v>
      </c>
      <c r="E20" s="37">
        <f>VLOOKUP(Tableau17[[#This Row],[Colonne1]],[1]!Tableau124[#All],4,FALSE)</f>
        <v>89400</v>
      </c>
      <c r="F20" s="37" t="str">
        <f>VLOOKUP(Tableau17[[#This Row],[Colonne1]],[1]!Tableau124[#All],5,FALSE)</f>
        <v>CHRS 29 Avenue des Cosmonautes</v>
      </c>
      <c r="G20" s="37" t="str">
        <f>VLOOKUP(Tableau17[[#This Row],[Colonne1]],[1]!Tableau124[#All],6,FALSE)</f>
        <v>CSAPA (consultations avancées)</v>
      </c>
      <c r="H20" s="51" t="str">
        <f>VLOOKUP(Tableau17[[#This Row],[Colonne1]],[1]!Tableau124[#All],7,FALSE)</f>
        <v>CSAPA - Association Addictions France - consultations avancées</v>
      </c>
      <c r="I20" s="37" t="str">
        <f>VLOOKUP(Tableau17[[#This Row],[Colonne1]],[1]!Tableau124[#All],8,FALSE)</f>
        <v>Associatif</v>
      </c>
      <c r="J20" s="49" t="str">
        <f>VLOOKUP(Tableau17[[#This Row],[Colonne1]],[1]!Tableau124[#All],9,FALSE)</f>
        <v>bfc89@addictions-france.org</v>
      </c>
      <c r="K20" s="50" t="str">
        <f>VLOOKUP(Tableau17[[#This Row],[Colonne1]],[1]!Tableau124[#All],10,FALSE)</f>
        <v>03.86.51.46.102</v>
      </c>
      <c r="L20" s="42" t="str">
        <f>VLOOKUP(Tableau17[[#This Row],[Colonne1]],[1]!Tableau124[#All],11,FALSE)</f>
        <v>www.addictions-france.org</v>
      </c>
      <c r="M20" s="41" t="str">
        <f>VLOOKUP(Tableau17[[#This Row],[Colonne1]],[1]!Tableau124[#All],12,FALSE)</f>
        <v>1 mardi après-midi sur 2 de 14h à 17h</v>
      </c>
      <c r="N20" s="52" t="str">
        <f>VLOOKUP(Tableau17[[#This Row],[Colonne1]],[1]!Tableau124[#All],13,FALSE)</f>
        <v>Réalisation de consultations avancées</v>
      </c>
    </row>
    <row r="21" spans="2:14" ht="45" x14ac:dyDescent="0.25">
      <c r="B21" s="7">
        <v>235</v>
      </c>
      <c r="C21" s="37" t="str">
        <f>VLOOKUP(Tableau17[[#This Row],[Colonne1]],[1]!Tableau124[#All],2,FALSE)</f>
        <v>Yonne (89)</v>
      </c>
      <c r="D21" s="44" t="str">
        <f>VLOOKUP(Tableau17[[#This Row],[Colonne1]],[1]!Tableau124[#All],3,FALSE)</f>
        <v>Sens</v>
      </c>
      <c r="E21" s="44">
        <f>VLOOKUP(Tableau17[[#This Row],[Colonne1]],[1]!Tableau124[#All],4,FALSE)</f>
        <v>89100</v>
      </c>
      <c r="F21" s="44" t="str">
        <f>VLOOKUP(Tableau17[[#This Row],[Colonne1]],[1]!Tableau124[#All],5,FALSE)</f>
        <v>CHRS Sens - 61 Bd du 14 Juillet</v>
      </c>
      <c r="G21" s="44" t="str">
        <f>VLOOKUP(Tableau17[[#This Row],[Colonne1]],[1]!Tableau124[#All],6,FALSE)</f>
        <v>CSAPA (consultations avancées)</v>
      </c>
      <c r="H21" s="44" t="str">
        <f>VLOOKUP(Tableau17[[#This Row],[Colonne1]],[1]!Tableau124[#All],7,FALSE)</f>
        <v>CSAPA - Association Addictions France - consultations avancées</v>
      </c>
      <c r="I21" s="44" t="str">
        <f>VLOOKUP(Tableau17[[#This Row],[Colonne1]],[1]!Tableau124[#All],8,FALSE)</f>
        <v>Associatif</v>
      </c>
      <c r="J21" s="42" t="str">
        <f>VLOOKUP(Tableau17[[#This Row],[Colonne1]],[1]!Tableau124[#All],9,FALSE)</f>
        <v>csapa.sens@addictions-france.org</v>
      </c>
      <c r="K21" s="43" t="str">
        <f>VLOOKUP(Tableau17[[#This Row],[Colonne1]],[1]!Tableau124[#All],10,FALSE)</f>
        <v xml:space="preserve"> 03 86 95 10 71</v>
      </c>
      <c r="L21" s="40" t="str">
        <f>VLOOKUP(Tableau17[[#This Row],[Colonne1]],[1]!Tableau124[#All],11,FALSE)</f>
        <v xml:space="preserve"> </v>
      </c>
      <c r="M21" s="44" t="str">
        <f>VLOOKUP(Tableau17[[#This Row],[Colonne1]],[1]!Tableau124[#All],12,FALSE)</f>
        <v>1 lundi matin sur 2</v>
      </c>
      <c r="N21" s="53" t="str">
        <f>VLOOKUP(Tableau17[[#This Row],[Colonne1]],[1]!Tableau124[#All],13,FALSE)</f>
        <v xml:space="preserve">  </v>
      </c>
    </row>
    <row r="22" spans="2:14" ht="45" x14ac:dyDescent="0.25">
      <c r="B22" s="7">
        <v>236</v>
      </c>
      <c r="C22" s="37" t="str">
        <f>VLOOKUP(Tableau17[[#This Row],[Colonne1]],[1]!Tableau124[#All],2,FALSE)</f>
        <v>Yonne (89)</v>
      </c>
      <c r="D22" s="37" t="str">
        <f>VLOOKUP(Tableau17[[#This Row],[Colonne1]],[1]!Tableau124[#All],3,FALSE)</f>
        <v>Sens</v>
      </c>
      <c r="E22" s="37">
        <f>VLOOKUP(Tableau17[[#This Row],[Colonne1]],[1]!Tableau124[#All],4,FALSE)</f>
        <v>89100</v>
      </c>
      <c r="F22" s="37" t="str">
        <f>VLOOKUP(Tableau17[[#This Row],[Colonne1]],[1]!Tableau124[#All],5,FALSE)</f>
        <v>Centre Hospitalier 1 Avenue Pierre de Coubertin</v>
      </c>
      <c r="G22" s="37" t="str">
        <f>VLOOKUP(Tableau17[[#This Row],[Colonne1]],[1]!Tableau124[#All],6,FALSE)</f>
        <v>CSAPA (consultations avancées)</v>
      </c>
      <c r="H22" s="37" t="str">
        <f>VLOOKUP(Tableau17[[#This Row],[Colonne1]],[1]!Tableau124[#All],7,FALSE)</f>
        <v>CSAPA - Association Addictions France - consultations avancées</v>
      </c>
      <c r="I22" s="37" t="str">
        <f>VLOOKUP(Tableau17[[#This Row],[Colonne1]],[1]!Tableau124[#All],8,FALSE)</f>
        <v>Associatif</v>
      </c>
      <c r="J22" s="42" t="str">
        <f>VLOOKUP(Tableau17[[#This Row],[Colonne1]],[1]!Tableau124[#All],9,FALSE)</f>
        <v>bfc89@addictions-france.org</v>
      </c>
      <c r="K22" s="43" t="str">
        <f>VLOOKUP(Tableau17[[#This Row],[Colonne1]],[1]!Tableau124[#All],10,FALSE)</f>
        <v>03 86 92 33 33</v>
      </c>
      <c r="L22" s="42" t="str">
        <f>VLOOKUP(Tableau17[[#This Row],[Colonne1]],[1]!Tableau124[#All],11,FALSE)</f>
        <v>www.addictions-france.org</v>
      </c>
      <c r="M22" s="44" t="str">
        <f>VLOOKUP(Tableau17[[#This Row],[Colonne1]],[1]!Tableau124[#All],12,FALSE)</f>
        <v>le mercredi  de 9h à 12h30</v>
      </c>
      <c r="N22" s="54" t="str">
        <f>VLOOKUP(Tableau17[[#This Row],[Colonne1]],[1]!Tableau124[#All],13,FALSE)</f>
        <v>Réalisation de consultations avancées</v>
      </c>
    </row>
    <row r="23" spans="2:14" ht="45" x14ac:dyDescent="0.25">
      <c r="B23" s="7">
        <v>237</v>
      </c>
      <c r="C23" s="41" t="str">
        <f>VLOOKUP(Tableau17[[#This Row],[Colonne1]],[1]!Tableau124[#All],2,FALSE)</f>
        <v>Yonne (89)</v>
      </c>
      <c r="D23" s="41" t="str">
        <f>VLOOKUP(Tableau17[[#This Row],[Colonne1]],[1]!Tableau124[#All],3,FALSE)</f>
        <v>Sens</v>
      </c>
      <c r="E23" s="41">
        <f>VLOOKUP(Tableau17[[#This Row],[Colonne1]],[1]!Tableau124[#All],4,FALSE)</f>
        <v>89100</v>
      </c>
      <c r="F23" s="41" t="str">
        <f>VLOOKUP(Tableau17[[#This Row],[Colonne1]],[1]!Tableau124[#All],5,FALSE)</f>
        <v>CHRS 61 Boulevard du 14 juillet</v>
      </c>
      <c r="G23" s="41" t="str">
        <f>VLOOKUP(Tableau17[[#This Row],[Colonne1]],[1]!Tableau124[#All],6,FALSE)</f>
        <v>CSAPA (consultations avancées)</v>
      </c>
      <c r="H23" s="41" t="str">
        <f>VLOOKUP(Tableau17[[#This Row],[Colonne1]],[1]!Tableau124[#All],7,FALSE)</f>
        <v>CSAPA - Association Addictions France - consultations avancées</v>
      </c>
      <c r="I23" s="41" t="str">
        <f>VLOOKUP(Tableau17[[#This Row],[Colonne1]],[1]!Tableau124[#All],8,FALSE)</f>
        <v>Associatif</v>
      </c>
      <c r="J23" s="55" t="str">
        <f>VLOOKUP(Tableau17[[#This Row],[Colonne1]],[1]!Tableau124[#All],9,FALSE)</f>
        <v>bfc89@addictions-france.org</v>
      </c>
      <c r="K23" s="56" t="str">
        <f>VLOOKUP(Tableau17[[#This Row],[Colonne1]],[1]!Tableau124[#All],10,FALSE)</f>
        <v>03.86.51.46.101</v>
      </c>
      <c r="L23" s="46" t="str">
        <f>VLOOKUP(Tableau17[[#This Row],[Colonne1]],[1]!Tableau124[#All],11,FALSE)</f>
        <v>www.addictions-france.org</v>
      </c>
      <c r="M23" s="41" t="str">
        <f>VLOOKUP(Tableau17[[#This Row],[Colonne1]],[1]!Tableau124[#All],12,FALSE)</f>
        <v>1 lundi sur 2 de 9h30 à 15h</v>
      </c>
      <c r="N23" s="41" t="str">
        <f>VLOOKUP(Tableau17[[#This Row],[Colonne1]],[1]!Tableau124[#All],13,FALSE)</f>
        <v>Réalisation de consultations avancées</v>
      </c>
    </row>
    <row r="24" spans="2:14" ht="75" x14ac:dyDescent="0.25">
      <c r="B24" s="7">
        <v>240</v>
      </c>
      <c r="C24" s="41" t="str">
        <f>VLOOKUP(Tableau17[[#This Row],[Colonne1]],[1]!Tableau124[#All],2,FALSE)</f>
        <v>Yonne (89)</v>
      </c>
      <c r="D24" s="41" t="str">
        <f>VLOOKUP(Tableau17[[#This Row],[Colonne1]],[1]!Tableau124[#All],3,FALSE)</f>
        <v>Tonnerre</v>
      </c>
      <c r="E24" s="41">
        <f>VLOOKUP(Tableau17[[#This Row],[Colonne1]],[1]!Tableau124[#All],4,FALSE)</f>
        <v>89700</v>
      </c>
      <c r="F24" s="41" t="str">
        <f>VLOOKUP(Tableau17[[#This Row],[Colonne1]],[1]!Tableau124[#All],5,FALSE)</f>
        <v>Centre Périnatal de Proximité Rue Jumériaux</v>
      </c>
      <c r="G24" s="41" t="str">
        <f>VLOOKUP(Tableau17[[#This Row],[Colonne1]],[1]!Tableau124[#All],6,FALSE)</f>
        <v>CSAPA (consultations avancées)</v>
      </c>
      <c r="H24" s="41" t="str">
        <f>VLOOKUP(Tableau17[[#This Row],[Colonne1]],[1]!Tableau124[#All],7,FALSE)</f>
        <v>CSAPA - Association Addictions France - consultations avancées -  Centre de Périnatalité de Proximité de Tonnerre</v>
      </c>
      <c r="I24" s="41" t="str">
        <f>VLOOKUP(Tableau17[[#This Row],[Colonne1]],[1]!Tableau124[#All],8,FALSE)</f>
        <v>Associatif</v>
      </c>
      <c r="J24" s="46" t="str">
        <f>VLOOKUP(Tableau17[[#This Row],[Colonne1]],[1]!Tableau124[#All],9,FALSE)</f>
        <v>bfc89@addictions-france.org</v>
      </c>
      <c r="K24" s="39" t="str">
        <f>VLOOKUP(Tableau17[[#This Row],[Colonne1]],[1]!Tableau124[#All],10,FALSE)</f>
        <v>03 86 27 60 84</v>
      </c>
      <c r="L24" s="46" t="str">
        <f>VLOOKUP(Tableau17[[#This Row],[Colonne1]],[1]!Tableau124[#All],11,FALSE)</f>
        <v>www.addictions-france.org</v>
      </c>
      <c r="M24" s="38" t="str">
        <f>VLOOKUP(Tableau17[[#This Row],[Colonne1]],[1]!Tableau124[#All],12,FALSE)</f>
        <v>1 lundi sur 2 de 9h à 12h30</v>
      </c>
      <c r="N24" s="38" t="str">
        <f>VLOOKUP(Tableau17[[#This Row],[Colonne1]],[1]!Tableau124[#All],13,FALSE)</f>
        <v>Réalisation de consultations avancées</v>
      </c>
    </row>
    <row r="25" spans="2:14" ht="90" x14ac:dyDescent="0.25">
      <c r="B25" s="7">
        <v>209</v>
      </c>
      <c r="C25" s="57" t="str">
        <f>VLOOKUP(Tableau17[[#This Row],[Colonne1]],[1]!Tableau124[#All],2,FALSE)</f>
        <v>Yonne (89)</v>
      </c>
      <c r="D25" s="57" t="str">
        <f>VLOOKUP(Tableau17[[#This Row],[Colonne1]],[1]!Tableau124[#All],3,FALSE)</f>
        <v>Auxerre</v>
      </c>
      <c r="E25" s="57" t="str">
        <f>VLOOKUP(Tableau17[[#This Row],[Colonne1]],[1]!Tableau124[#All],4,FALSE)</f>
        <v>89000</v>
      </c>
      <c r="F25" s="57" t="str">
        <f>VLOOKUP(Tableau17[[#This Row],[Colonne1]],[1]!Tableau124[#All],5,FALSE)</f>
        <v>8 Rue Colonel Rozanoff</v>
      </c>
      <c r="G25" s="57" t="str">
        <f>VLOOKUP(Tableau17[[#This Row],[Colonne1]],[1]!Tableau124[#All],6,FALSE)</f>
        <v>CJC</v>
      </c>
      <c r="H25" s="57" t="str">
        <f>VLOOKUP(Tableau17[[#This Row],[Colonne1]],[1]!Tableau124[#All],7,FALSE)</f>
        <v>CSAPA - Association Addictions France</v>
      </c>
      <c r="I25" s="57" t="str">
        <f>VLOOKUP(Tableau17[[#This Row],[Colonne1]],[1]!Tableau124[#All],8,FALSE)</f>
        <v>Associatif</v>
      </c>
      <c r="J25" s="58" t="str">
        <f>VLOOKUP(Tableau17[[#This Row],[Colonne1]],[1]!Tableau124[#All],9,FALSE)</f>
        <v>bfc89@addictions-france.org</v>
      </c>
      <c r="K25" s="59" t="str">
        <f>VLOOKUP(Tableau17[[#This Row],[Colonne1]],[1]!Tableau124[#All],10,FALSE)</f>
        <v>03.86.51.46.99</v>
      </c>
      <c r="L25" s="58" t="str">
        <f>VLOOKUP(Tableau17[[#This Row],[Colonne1]],[1]!Tableau124[#All],11,FALSE)</f>
        <v>www.addictions-france.org</v>
      </c>
      <c r="M25" s="60" t="str">
        <f>VLOOKUP(Tableau17[[#This Row],[Colonne1]],[1]!Tableau124[#All],12,FALSE)</f>
        <v>Auxerre
Mercredi de 11h30 à 17h30
Lundi de 17h à 18h
Sens
Mercredi de 9h30 à 17h
Vendredi de 13h30 à 17h</v>
      </c>
      <c r="N25" s="61" t="str">
        <f>VLOOKUP(Tableau17[[#This Row],[Colonne1]],[1]!Tableau124[#All],13,FALSE)</f>
        <v xml:space="preserve">- Accueil des familles ; 
- Orientation sur rendez-vous ;
- CJC accessible à la famille et l'entourage ; 
- locaux identiques à ceux du CSAPA. </v>
      </c>
    </row>
    <row r="26" spans="2:14" x14ac:dyDescent="0.25">
      <c r="B26" s="7">
        <v>212</v>
      </c>
      <c r="C26" s="37" t="str">
        <f>VLOOKUP(Tableau17[[#This Row],[Colonne1]],[1]!Tableau124[#All],2,FALSE)</f>
        <v>Yonne (89)</v>
      </c>
      <c r="D26" s="44" t="str">
        <f>VLOOKUP(Tableau17[[#This Row],[Colonne1]],[1]!Tableau124[#All],3,FALSE)</f>
        <v>Auxerre</v>
      </c>
      <c r="E26" s="44">
        <f>VLOOKUP(Tableau17[[#This Row],[Colonne1]],[1]!Tableau124[#All],4,FALSE)</f>
        <v>89000</v>
      </c>
      <c r="F26" s="44" t="str">
        <f>VLOOKUP(Tableau17[[#This Row],[Colonne1]],[1]!Tableau124[#All],5,FALSE)</f>
        <v>CHRS  4 Rue Thomas Ancel</v>
      </c>
      <c r="G26" s="44" t="str">
        <f>VLOOKUP(Tableau17[[#This Row],[Colonne1]],[1]!Tableau124[#All],6,FALSE)</f>
        <v>CSAPA</v>
      </c>
      <c r="H26" s="44" t="str">
        <f>VLOOKUP(Tableau17[[#This Row],[Colonne1]],[1]!Tableau124[#All],7,FALSE)</f>
        <v>CSAPA Auxerre</v>
      </c>
      <c r="I26" s="44" t="str">
        <f>VLOOKUP(Tableau17[[#This Row],[Colonne1]],[1]!Tableau124[#All],8,FALSE)</f>
        <v>Public</v>
      </c>
      <c r="J26" s="35" t="str">
        <f>VLOOKUP(Tableau17[[#This Row],[Colonne1]],[1]!Tableau124[#All],9,FALSE)</f>
        <v xml:space="preserve"> </v>
      </c>
      <c r="K26" s="39" t="str">
        <f>VLOOKUP(Tableau17[[#This Row],[Colonne1]],[1]!Tableau124[#All],10,FALSE)</f>
        <v>03 86 51 46 99 -</v>
      </c>
      <c r="L26" s="40" t="str">
        <f>VLOOKUP(Tableau17[[#This Row],[Colonne1]],[1]!Tableau124[#All],11,FALSE)</f>
        <v xml:space="preserve"> </v>
      </c>
      <c r="M26" s="38" t="str">
        <f>VLOOKUP(Tableau17[[#This Row],[Colonne1]],[1]!Tableau124[#All],12,FALSE)</f>
        <v>Jeudi 9h à 12h30 et 13h30 à 18h</v>
      </c>
      <c r="N26" s="35" t="str">
        <f>VLOOKUP(Tableau17[[#This Row],[Colonne1]],[1]!Tableau124[#All],13,FALSE)</f>
        <v xml:space="preserve">  </v>
      </c>
    </row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2023-09-25T14:59:42Z</dcterms:created>
  <dcterms:modified xsi:type="dcterms:W3CDTF">2023-09-25T15:00:01Z</dcterms:modified>
</cp:coreProperties>
</file>