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phine.gnecchi\Desktop\addicto\new 2023\"/>
    </mc:Choice>
  </mc:AlternateContent>
  <bookViews>
    <workbookView xWindow="0" yWindow="0" windowWidth="28800" windowHeight="1410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L20" i="1"/>
  <c r="K20" i="1"/>
  <c r="J20" i="1"/>
  <c r="I20" i="1"/>
  <c r="H20" i="1"/>
  <c r="G20" i="1"/>
  <c r="F20" i="1"/>
  <c r="E20" i="1"/>
  <c r="D20" i="1"/>
  <c r="C20" i="1"/>
  <c r="M19" i="1"/>
  <c r="L19" i="1"/>
  <c r="K19" i="1"/>
  <c r="J19" i="1"/>
  <c r="I19" i="1"/>
  <c r="H19" i="1"/>
  <c r="G19" i="1"/>
  <c r="F19" i="1"/>
  <c r="E19" i="1"/>
  <c r="D19" i="1"/>
  <c r="C19" i="1"/>
  <c r="M18" i="1"/>
  <c r="L18" i="1"/>
  <c r="K18" i="1"/>
  <c r="J18" i="1"/>
  <c r="I18" i="1"/>
  <c r="H18" i="1"/>
  <c r="G18" i="1"/>
  <c r="F18" i="1"/>
  <c r="E18" i="1"/>
  <c r="D18" i="1"/>
  <c r="C18" i="1"/>
  <c r="M17" i="1"/>
  <c r="L17" i="1"/>
  <c r="K17" i="1"/>
  <c r="J17" i="1"/>
  <c r="I17" i="1"/>
  <c r="H17" i="1"/>
  <c r="G17" i="1"/>
  <c r="F17" i="1"/>
  <c r="E17" i="1"/>
  <c r="D17" i="1"/>
  <c r="C17" i="1"/>
  <c r="M16" i="1"/>
  <c r="L16" i="1"/>
  <c r="K16" i="1"/>
  <c r="J16" i="1"/>
  <c r="I16" i="1"/>
  <c r="H16" i="1"/>
  <c r="G16" i="1"/>
  <c r="F16" i="1"/>
  <c r="E16" i="1"/>
  <c r="D16" i="1"/>
  <c r="C16" i="1"/>
  <c r="M15" i="1"/>
  <c r="L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  <c r="M13" i="1"/>
  <c r="L13" i="1"/>
  <c r="K13" i="1"/>
  <c r="J13" i="1"/>
  <c r="I13" i="1"/>
  <c r="H13" i="1"/>
  <c r="G13" i="1"/>
  <c r="F13" i="1"/>
  <c r="E13" i="1"/>
  <c r="D13" i="1"/>
  <c r="C13" i="1"/>
  <c r="M12" i="1"/>
  <c r="L12" i="1"/>
  <c r="K12" i="1"/>
  <c r="J12" i="1"/>
  <c r="I12" i="1"/>
  <c r="H12" i="1"/>
  <c r="G12" i="1"/>
  <c r="F12" i="1"/>
  <c r="E12" i="1"/>
  <c r="D12" i="1"/>
  <c r="C12" i="1"/>
  <c r="M11" i="1"/>
  <c r="L11" i="1"/>
  <c r="K11" i="1"/>
  <c r="J11" i="1"/>
  <c r="I11" i="1"/>
  <c r="H11" i="1"/>
  <c r="G11" i="1"/>
  <c r="F11" i="1"/>
  <c r="E11" i="1"/>
  <c r="D11" i="1"/>
  <c r="C11" i="1"/>
  <c r="M10" i="1"/>
  <c r="L10" i="1"/>
  <c r="K10" i="1"/>
  <c r="J10" i="1"/>
  <c r="I10" i="1"/>
  <c r="H10" i="1"/>
  <c r="G10" i="1"/>
  <c r="F10" i="1"/>
  <c r="E10" i="1"/>
  <c r="D10" i="1"/>
  <c r="C10" i="1"/>
  <c r="M9" i="1"/>
  <c r="L9" i="1"/>
  <c r="K9" i="1"/>
  <c r="J9" i="1"/>
  <c r="I9" i="1"/>
  <c r="H9" i="1"/>
  <c r="G9" i="1"/>
  <c r="F9" i="1"/>
  <c r="E9" i="1"/>
  <c r="D9" i="1"/>
  <c r="C9" i="1"/>
  <c r="M8" i="1"/>
  <c r="L8" i="1"/>
  <c r="K8" i="1"/>
  <c r="J8" i="1"/>
  <c r="I8" i="1"/>
  <c r="H8" i="1"/>
  <c r="G8" i="1"/>
  <c r="F8" i="1"/>
  <c r="E8" i="1"/>
  <c r="D8" i="1"/>
  <c r="C8" i="1"/>
  <c r="M7" i="1"/>
  <c r="L7" i="1"/>
  <c r="K7" i="1"/>
  <c r="J7" i="1"/>
  <c r="I7" i="1"/>
  <c r="H7" i="1"/>
  <c r="G7" i="1"/>
  <c r="F7" i="1"/>
  <c r="E7" i="1"/>
  <c r="D7" i="1"/>
  <c r="C7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<sst xmlns="http://schemas.openxmlformats.org/spreadsheetml/2006/main" count="12" uniqueCount="12">
  <si>
    <t>Colonne1</t>
  </si>
  <si>
    <t>Commune d'implantation de la structure</t>
  </si>
  <si>
    <t>Code postal</t>
  </si>
  <si>
    <t>Adresse</t>
  </si>
  <si>
    <t>Type de structure</t>
  </si>
  <si>
    <t>Nom de la structure</t>
  </si>
  <si>
    <t>Statut de la structure</t>
  </si>
  <si>
    <t>Mail</t>
  </si>
  <si>
    <t>Numéro de téléphone</t>
  </si>
  <si>
    <t>Site internet</t>
  </si>
  <si>
    <t>Jours et horaires</t>
  </si>
  <si>
    <t>Informations complémentaires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</si>
</sst>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4472C4"/>
      <name val="Calibri"/>
      <family val="2"/>
    </font>
    <font>
      <u/>
      <sz val="11"/>
      <color rgb="FF0563C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DCC5E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E4F0DC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CCC"/>
        <bgColor rgb="FF000000"/>
      </patternFill>
    </fill>
    <fill>
      <patternFill patternType="solid">
        <fgColor rgb="FFFFCCCC"/>
        <bgColor rgb="FFFFFFFF"/>
      </patternFill>
    </fill>
    <fill>
      <patternFill patternType="solid">
        <fgColor rgb="FF9BC2E6"/>
        <bgColor rgb="FF000000"/>
      </patternFill>
    </fill>
    <fill>
      <patternFill patternType="solid">
        <fgColor rgb="FF9BC2E6"/>
        <bgColor rgb="FFFFFFFF"/>
      </patternFill>
    </fill>
    <fill>
      <patternFill patternType="solid">
        <fgColor rgb="FFCCECFF"/>
        <bgColor rgb="FF000000"/>
      </patternFill>
    </fill>
    <fill>
      <patternFill patternType="solid">
        <fgColor rgb="FFCCECFF"/>
        <bgColor rgb="FFFFFFFF"/>
      </patternFill>
    </fill>
    <fill>
      <patternFill patternType="lightUp">
        <fgColor rgb="FFFFFFFF"/>
        <bgColor rgb="FFD9D9D9"/>
      </patternFill>
    </fill>
    <fill>
      <patternFill patternType="solid">
        <fgColor rgb="FFD6DCE4"/>
        <bgColor rgb="FF000000"/>
      </patternFill>
    </fill>
    <fill>
      <patternFill patternType="solid">
        <fgColor rgb="FFD6DCE4"/>
        <bgColor rgb="FFFFFFFF"/>
      </patternFill>
    </fill>
    <fill>
      <patternFill patternType="lightUp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164" fontId="4" fillId="8" borderId="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6" fillId="8" borderId="5" xfId="1" applyFont="1" applyFill="1" applyBorder="1" applyAlignment="1">
      <alignment horizontal="center" vertical="center" wrapText="1"/>
    </xf>
    <xf numFmtId="164" fontId="4" fillId="8" borderId="5" xfId="0" applyNumberFormat="1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164" fontId="4" fillId="10" borderId="5" xfId="0" applyNumberFormat="1" applyFont="1" applyFill="1" applyBorder="1" applyAlignment="1">
      <alignment horizontal="center" vertical="center" wrapText="1"/>
    </xf>
    <xf numFmtId="0" fontId="6" fillId="10" borderId="4" xfId="1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1" xfId="0" quotePrefix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4" fillId="10" borderId="4" xfId="0" applyNumberFormat="1" applyFont="1" applyFill="1" applyBorder="1" applyAlignment="1">
      <alignment horizontal="center" vertical="center" wrapText="1"/>
    </xf>
    <xf numFmtId="0" fontId="6" fillId="10" borderId="5" xfId="1" applyNumberFormat="1" applyFont="1" applyFill="1" applyBorder="1" applyAlignment="1">
      <alignment horizontal="center" vertical="center" wrapText="1"/>
    </xf>
    <xf numFmtId="0" fontId="6" fillId="9" borderId="4" xfId="1" applyNumberFormat="1" applyFont="1" applyFill="1" applyBorder="1" applyAlignment="1">
      <alignment horizontal="center" vertical="center" wrapText="1"/>
    </xf>
    <xf numFmtId="0" fontId="4" fillId="10" borderId="5" xfId="0" applyNumberFormat="1" applyFont="1" applyFill="1" applyBorder="1" applyAlignment="1">
      <alignment horizontal="center" vertical="center" wrapText="1"/>
    </xf>
    <xf numFmtId="0" fontId="4" fillId="10" borderId="1" xfId="0" applyNumberFormat="1" applyFont="1" applyFill="1" applyBorder="1" applyAlignment="1">
      <alignment horizontal="center" vertical="center" wrapText="1"/>
    </xf>
    <xf numFmtId="0" fontId="6" fillId="10" borderId="4" xfId="1" applyNumberFormat="1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6" fillId="12" borderId="5" xfId="1" applyFont="1" applyFill="1" applyBorder="1" applyAlignment="1">
      <alignment horizontal="center" vertical="center" wrapText="1"/>
    </xf>
    <xf numFmtId="164" fontId="4" fillId="12" borderId="5" xfId="0" applyNumberFormat="1" applyFont="1" applyFill="1" applyBorder="1" applyAlignment="1">
      <alignment horizontal="center" vertical="center" wrapText="1"/>
    </xf>
    <xf numFmtId="0" fontId="6" fillId="12" borderId="4" xfId="1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2" borderId="1" xfId="0" quotePrefix="1" applyFont="1" applyFill="1" applyBorder="1" applyAlignment="1">
      <alignment horizontal="center" vertical="center" wrapText="1"/>
    </xf>
    <xf numFmtId="0" fontId="4" fillId="12" borderId="5" xfId="0" applyNumberFormat="1" applyFont="1" applyFill="1" applyBorder="1" applyAlignment="1">
      <alignment horizontal="center" vertical="center" wrapText="1"/>
    </xf>
    <xf numFmtId="0" fontId="6" fillId="12" borderId="5" xfId="1" applyNumberFormat="1" applyFont="1" applyFill="1" applyBorder="1" applyAlignment="1">
      <alignment horizontal="center" vertical="center" wrapText="1"/>
    </xf>
    <xf numFmtId="0" fontId="6" fillId="12" borderId="4" xfId="1" applyNumberFormat="1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6" fillId="15" borderId="5" xfId="1" applyFont="1" applyFill="1" applyBorder="1" applyAlignment="1">
      <alignment horizontal="center" vertical="center" wrapText="1"/>
    </xf>
    <xf numFmtId="164" fontId="4" fillId="15" borderId="5" xfId="0" applyNumberFormat="1" applyFont="1" applyFill="1" applyBorder="1" applyAlignment="1">
      <alignment horizontal="center" vertical="center" wrapText="1"/>
    </xf>
    <xf numFmtId="0" fontId="6" fillId="15" borderId="4" xfId="1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4" fillId="15" borderId="1" xfId="0" quotePrefix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6" fillId="11" borderId="4" xfId="1" applyFont="1" applyFill="1" applyBorder="1" applyAlignment="1">
      <alignment horizontal="center" vertical="center" wrapText="1"/>
    </xf>
    <xf numFmtId="164" fontId="4" fillId="11" borderId="4" xfId="0" applyNumberFormat="1" applyFont="1" applyFill="1" applyBorder="1" applyAlignment="1">
      <alignment horizontal="center" vertical="center" wrapText="1"/>
    </xf>
    <xf numFmtId="0" fontId="4" fillId="11" borderId="4" xfId="0" quotePrefix="1" applyFont="1" applyFill="1" applyBorder="1" applyAlignment="1">
      <alignment horizontal="center" vertical="center" wrapText="1"/>
    </xf>
    <xf numFmtId="0" fontId="4" fillId="12" borderId="4" xfId="0" applyNumberFormat="1" applyFont="1" applyFill="1" applyBorder="1" applyAlignment="1">
      <alignment horizontal="center" vertical="center" wrapText="1"/>
    </xf>
    <xf numFmtId="164" fontId="4" fillId="12" borderId="4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8" borderId="5" xfId="0" applyNumberFormat="1" applyFont="1" applyFill="1" applyBorder="1" applyAlignment="1">
      <alignment horizontal="center" vertical="center" wrapText="1"/>
    </xf>
    <xf numFmtId="0" fontId="6" fillId="8" borderId="5" xfId="1" applyNumberFormat="1" applyFont="1" applyFill="1" applyBorder="1" applyAlignment="1">
      <alignment horizontal="center" vertical="center" wrapText="1"/>
    </xf>
    <xf numFmtId="0" fontId="6" fillId="8" borderId="4" xfId="1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7" fillId="6" borderId="0" xfId="1" applyFont="1" applyFill="1" applyBorder="1" applyAlignment="1">
      <alignment horizontal="center" vertical="center" wrapText="1"/>
    </xf>
    <xf numFmtId="0" fontId="1" fillId="1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1" applyFont="1" applyFill="1" applyBorder="1" applyAlignment="1">
      <alignment horizontal="center" vertical="center" wrapText="1"/>
    </xf>
    <xf numFmtId="0" fontId="1" fillId="6" borderId="0" xfId="0" quotePrefix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7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/>
        <vertAlign val="baseline"/>
        <sz val="11"/>
        <color rgb="FF4472C4"/>
        <name val="Calibri"/>
        <scheme val="none"/>
      </font>
      <numFmt numFmtId="0" formatCode="General"/>
      <fill>
        <patternFill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#&quot; &quot;##&quot; &quot;##&quot; &quot;##&quot; &quot;##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/>
        <vertAlign val="baseline"/>
        <sz val="11"/>
        <color rgb="FF4472C4"/>
        <name val="Calibri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E4F0D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&#233;pertoire_ARS_BFC_KPMG_%20vUSAGER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 globale"/>
      <sheetName val="Accès direct usagers"/>
      <sheetName val="Cotes d'Or (21)"/>
      <sheetName val="Jura (39)"/>
      <sheetName val="Nievre (58)"/>
      <sheetName val="Doubs (25)"/>
      <sheetName val="Haute-Saône (70)"/>
      <sheetName val="Saône-et-Loire (71)"/>
      <sheetName val="Yonne (89)"/>
      <sheetName val="Territoire de Belfort (90)"/>
      <sheetName val="Nord-Franche-Comté"/>
      <sheetName val="Sevrage simple"/>
      <sheetName val="Soins complexes"/>
      <sheetName val="ELSA"/>
      <sheetName val="Hospi de jour"/>
      <sheetName val="Penitentier"/>
      <sheetName val="SSR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1" name="Tableau22" displayName="Tableau22" ref="B5:M20" totalsRowShown="0" headerRowDxfId="15" dataDxfId="14" headerRowBorderDxfId="12" tableBorderDxfId="13">
  <autoFilter ref="B5:M20"/>
  <sortState ref="B6:M20">
    <sortCondition ref="G5:G20"/>
  </sortState>
  <tableColumns count="12">
    <tableColumn id="7" name="Colonne1" dataDxfId="11"/>
    <tableColumn id="2" name="Commune d'implantation de la structure" dataDxfId="10">
      <calculatedColumnFormula>VLOOKUP(Tableau22[[#This Row],[Colonne1]],[1]!Tableau124[#All],3,FALSE)</calculatedColumnFormula>
    </tableColumn>
    <tableColumn id="3" name="Code postal" dataDxfId="9">
      <calculatedColumnFormula>VLOOKUP(Tableau22[[#This Row],[Colonne1]],[1]!Tableau124[#All],4,FALSE)</calculatedColumnFormula>
    </tableColumn>
    <tableColumn id="4" name="Adresse" dataDxfId="8">
      <calculatedColumnFormula>VLOOKUP(Tableau22[[#This Row],[Colonne1]],[1]!Tableau124[#All],5,FALSE)</calculatedColumnFormula>
    </tableColumn>
    <tableColumn id="5" name="Type de structure" dataDxfId="7">
      <calculatedColumnFormula>VLOOKUP(Tableau22[[#This Row],[Colonne1]],[1]!Tableau124[#All],6,FALSE)</calculatedColumnFormula>
    </tableColumn>
    <tableColumn id="6" name="Nom de la structure" dataDxfId="6">
      <calculatedColumnFormula>VLOOKUP(Tableau22[[#This Row],[Colonne1]],[1]!Tableau124[#All],7,FALSE)</calculatedColumnFormula>
    </tableColumn>
    <tableColumn id="8" name="Statut de la structure" dataDxfId="5">
      <calculatedColumnFormula>VLOOKUP(Tableau22[[#This Row],[Colonne1]],[1]!Tableau124[#All],8,FALSE)</calculatedColumnFormula>
    </tableColumn>
    <tableColumn id="9" name="Mail" dataDxfId="4">
      <calculatedColumnFormula>VLOOKUP(Tableau22[[#This Row],[Colonne1]],[1]!Tableau124[#All],9,FALSE)</calculatedColumnFormula>
    </tableColumn>
    <tableColumn id="10" name="Numéro de téléphone" dataDxfId="3">
      <calculatedColumnFormula>VLOOKUP(Tableau22[[#This Row],[Colonne1]],[1]!Tableau124[#All],10,FALSE)</calculatedColumnFormula>
    </tableColumn>
    <tableColumn id="11" name="Site internet" dataDxfId="2">
      <calculatedColumnFormula>VLOOKUP(Tableau22[[#This Row],[Colonne1]],[1]!Tableau124[#All],11,FALSE)</calculatedColumnFormula>
    </tableColumn>
    <tableColumn id="12" name="Jours et horaires" dataDxfId="1">
      <calculatedColumnFormula>VLOOKUP(Tableau22[[#This Row],[Colonne1]],[1]!Tableau124[#All],12,FALSE)</calculatedColumnFormula>
    </tableColumn>
    <tableColumn id="13" name="Informations complémentaires" dataDxfId="0">
      <calculatedColumnFormula>VLOOKUP(Tableau22[[#This Row],[Colonne1]],[1]!Tableau124[#All],13,FALSE)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sqref="A1:XFD1048576"/>
    </sheetView>
  </sheetViews>
  <sheetFormatPr baseColWidth="10" defaultColWidth="10.5703125" defaultRowHeight="15" x14ac:dyDescent="0.25"/>
  <cols>
    <col min="1" max="1" width="16.5703125" style="1" customWidth="1"/>
    <col min="2" max="2" width="5" style="2" customWidth="1"/>
    <col min="3" max="3" width="28.5703125" style="2" customWidth="1"/>
    <col min="4" max="4" width="18.42578125" style="2" customWidth="1"/>
    <col min="5" max="5" width="24.140625" style="2" customWidth="1"/>
    <col min="6" max="6" width="15.42578125" style="2" customWidth="1"/>
    <col min="7" max="7" width="19.42578125" style="2" customWidth="1"/>
    <col min="8" max="8" width="16.85546875" style="2" customWidth="1"/>
    <col min="9" max="9" width="14.42578125" style="2" customWidth="1"/>
    <col min="10" max="10" width="26.42578125" style="2" customWidth="1"/>
    <col min="11" max="12" width="21.42578125" style="2" customWidth="1"/>
    <col min="13" max="13" width="27.42578125" style="2" customWidth="1"/>
    <col min="14" max="14" width="48" style="2" hidden="1" customWidth="1"/>
    <col min="15" max="16384" width="10.5703125" style="2"/>
  </cols>
  <sheetData>
    <row r="1" spans="1:14" ht="56.2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4" ht="18.75" x14ac:dyDescent="0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ht="45" x14ac:dyDescent="0.25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6" t="s">
        <v>11</v>
      </c>
    </row>
    <row r="6" spans="1:14" ht="60" x14ac:dyDescent="0.25">
      <c r="B6" s="7">
        <v>67</v>
      </c>
      <c r="C6" s="8" t="str">
        <f>VLOOKUP(Tableau22[[#This Row],[Colonne1]],[1]!Tableau124[#All],3,FALSE)</f>
        <v>Montbéliard</v>
      </c>
      <c r="D6" s="8">
        <f>VLOOKUP(Tableau22[[#This Row],[Colonne1]],[1]!Tableau124[#All],4,FALSE)</f>
        <v>25200</v>
      </c>
      <c r="E6" s="8" t="str">
        <f>VLOOKUP(Tableau22[[#This Row],[Colonne1]],[1]!Tableau124[#All],5,FALSE)</f>
        <v>CMP Adultes, 9 avenue Léon Blum</v>
      </c>
      <c r="F6" s="8" t="str">
        <f>VLOOKUP(Tableau22[[#This Row],[Colonne1]],[1]!Tableau124[#All],6,FALSE)</f>
        <v>Consultations Hospitalières externes d'addictologie</v>
      </c>
      <c r="G6" s="8" t="str">
        <f>VLOOKUP(Tableau22[[#This Row],[Colonne1]],[1]!Tableau124[#All],7,FALSE)</f>
        <v>AHBFC</v>
      </c>
      <c r="H6" s="8" t="str">
        <f>VLOOKUP(Tableau22[[#This Row],[Colonne1]],[1]!Tableau124[#All],8,FALSE)</f>
        <v>Associatif</v>
      </c>
      <c r="I6" s="9" t="str">
        <f>VLOOKUP(Tableau22[[#This Row],[Colonne1]],[1]!Tableau124[#All],9,FALSE)</f>
        <v>contact@ahbfc.fr</v>
      </c>
      <c r="J6" s="10" t="str">
        <f>VLOOKUP(Tableau22[[#This Row],[Colonne1]],[1]!Tableau124[#All],10,FALSE)</f>
        <v>03 81 90 76 10</v>
      </c>
      <c r="K6" s="9" t="str">
        <f>VLOOKUP(Tableau22[[#This Row],[Colonne1]],[1]!Tableau124[#All],11,FALSE)</f>
        <v>www.ahbfc.fr</v>
      </c>
      <c r="L6" s="11" t="str">
        <f>VLOOKUP(Tableau22[[#This Row],[Colonne1]],[1]!Tableau124[#All],12,FALSE)</f>
        <v>du lundi au vendredi après-midi (14h-17h), sur rendez-vous.</v>
      </c>
      <c r="M6" s="11" t="str">
        <f>VLOOKUP(Tableau22[[#This Row],[Colonne1]],[1]!Tableau124[#All],13,FALSE)</f>
        <v>Intervention auprès de public majeurs</v>
      </c>
    </row>
    <row r="7" spans="1:14" ht="60" x14ac:dyDescent="0.25">
      <c r="B7" s="7">
        <v>91</v>
      </c>
      <c r="C7" s="11" t="str">
        <f>VLOOKUP(Tableau22[[#This Row],[Colonne1]],[1]!Tableau124[#All],3,FALSE)</f>
        <v>Héricourt</v>
      </c>
      <c r="D7" s="11">
        <f>VLOOKUP(Tableau22[[#This Row],[Colonne1]],[1]!Tableau124[#All],4,FALSE)</f>
        <v>70400</v>
      </c>
      <c r="E7" s="11" t="str">
        <f>VLOOKUP(Tableau22[[#This Row],[Colonne1]],[1]!Tableau124[#All],5,FALSE)</f>
        <v>Association Hospitalière de Bourgogne-Franche-Comté, 9 rue martin Niemöller</v>
      </c>
      <c r="F7" s="11" t="str">
        <f>VLOOKUP(Tableau22[[#This Row],[Colonne1]],[1]!Tableau124[#All],6,FALSE)</f>
        <v>Consultations Hospitalières externes d'addictologie</v>
      </c>
      <c r="G7" s="11" t="str">
        <f>VLOOKUP(Tableau22[[#This Row],[Colonne1]],[1]!Tableau124[#All],7,FALSE)</f>
        <v>AHBFC</v>
      </c>
      <c r="H7" s="11" t="str">
        <f>VLOOKUP(Tableau22[[#This Row],[Colonne1]],[1]!Tableau124[#All],8,FALSE)</f>
        <v>Associatif</v>
      </c>
      <c r="I7" s="9" t="str">
        <f>VLOOKUP(Tableau22[[#This Row],[Colonne1]],[1]!Tableau124[#All],9,FALSE)</f>
        <v>contact@ahbfc.fr</v>
      </c>
      <c r="J7" s="10" t="str">
        <f>VLOOKUP(Tableau22[[#This Row],[Colonne1]],[1]!Tableau124[#All],10,FALSE)</f>
        <v xml:space="preserve">03 81 90 76 10 </v>
      </c>
      <c r="K7" s="9" t="str">
        <f>VLOOKUP(Tableau22[[#This Row],[Colonne1]],[1]!Tableau124[#All],11,FALSE)</f>
        <v>www.ahbfc.fr</v>
      </c>
      <c r="L7" s="11" t="str">
        <f>VLOOKUP(Tableau22[[#This Row],[Colonne1]],[1]!Tableau124[#All],12,FALSE)</f>
        <v>du lundi au vendredi après-midi (14h-17h), sur rendez-vous.</v>
      </c>
      <c r="M7" s="11" t="str">
        <f>VLOOKUP(Tableau22[[#This Row],[Colonne1]],[1]!Tableau124[#All],13,FALSE)</f>
        <v>Intervention auprès de public majeurs</v>
      </c>
    </row>
    <row r="8" spans="1:14" ht="60" x14ac:dyDescent="0.25">
      <c r="B8" s="7">
        <v>198</v>
      </c>
      <c r="C8" s="12" t="str">
        <f>VLOOKUP(Tableau22[[#This Row],[Colonne1]],[1]!Tableau124[#All],3,FALSE)</f>
        <v>Belfort</v>
      </c>
      <c r="D8" s="12">
        <f>VLOOKUP(Tableau22[[#This Row],[Colonne1]],[1]!Tableau124[#All],4,FALSE)</f>
        <v>90000</v>
      </c>
      <c r="E8" s="8" t="str">
        <f>VLOOKUP(Tableau22[[#This Row],[Colonne1]],[1]!Tableau124[#All],5,FALSE)</f>
        <v>CMP Adultes, 53 Bd  Renaud de Bourgogne</v>
      </c>
      <c r="F8" s="12" t="str">
        <f>VLOOKUP(Tableau22[[#This Row],[Colonne1]],[1]!Tableau124[#All],6,FALSE)</f>
        <v>Consultations Hospitalières externes d'addictologie</v>
      </c>
      <c r="G8" s="12" t="str">
        <f>VLOOKUP(Tableau22[[#This Row],[Colonne1]],[1]!Tableau124[#All],7,FALSE)</f>
        <v>AHBFC</v>
      </c>
      <c r="H8" s="12" t="str">
        <f>VLOOKUP(Tableau22[[#This Row],[Colonne1]],[1]!Tableau124[#All],8,FALSE)</f>
        <v>Associatif</v>
      </c>
      <c r="I8" s="13" t="str">
        <f>VLOOKUP(Tableau22[[#This Row],[Colonne1]],[1]!Tableau124[#All],9,FALSE)</f>
        <v>contact@ahbfc.fr</v>
      </c>
      <c r="J8" s="14" t="str">
        <f>VLOOKUP(Tableau22[[#This Row],[Colonne1]],[1]!Tableau124[#All],10,FALSE)</f>
        <v>03 84 57 45 37</v>
      </c>
      <c r="K8" s="9" t="str">
        <f>VLOOKUP(Tableau22[[#This Row],[Colonne1]],[1]!Tableau124[#All],11,FALSE)</f>
        <v>www.ahbfc.fr</v>
      </c>
      <c r="L8" s="15" t="str">
        <f>VLOOKUP(Tableau22[[#This Row],[Colonne1]],[1]!Tableau124[#All],12,FALSE)</f>
        <v>du lundi au vendredi après-midi (14h-17h), sur rendez-vous.</v>
      </c>
      <c r="M8" s="16" t="str">
        <f>VLOOKUP(Tableau22[[#This Row],[Colonne1]],[1]!Tableau124[#All],13,FALSE)</f>
        <v>Intervention auprès de public majeurs</v>
      </c>
    </row>
    <row r="9" spans="1:14" ht="300" x14ac:dyDescent="0.25">
      <c r="B9" s="7">
        <v>66</v>
      </c>
      <c r="C9" s="17" t="str">
        <f>VLOOKUP(Tableau22[[#This Row],[Colonne1]],[1]!Tableau124[#All],3,FALSE)</f>
        <v>Montbéliard</v>
      </c>
      <c r="D9" s="17" t="str">
        <f>VLOOKUP(Tableau22[[#This Row],[Colonne1]],[1]!Tableau124[#All],4,FALSE)</f>
        <v>25200</v>
      </c>
      <c r="E9" s="17" t="str">
        <f>VLOOKUP(Tableau22[[#This Row],[Colonne1]],[1]!Tableau124[#All],5,FALSE)</f>
        <v>30 Fbg de Besançon</v>
      </c>
      <c r="F9" s="17" t="str">
        <f>VLOOKUP(Tableau22[[#This Row],[Colonne1]],[1]!Tableau124[#All],6,FALSE)</f>
        <v>CAARUD</v>
      </c>
      <c r="G9" s="17" t="str">
        <f>VLOOKUP(Tableau22[[#This Row],[Colonne1]],[1]!Tableau124[#All],7,FALSE)</f>
        <v>CAARUD ENTR'ACTES - Association d'Hygiène Sociale de Franche Comté</v>
      </c>
      <c r="H9" s="17" t="str">
        <f>VLOOKUP(Tableau22[[#This Row],[Colonne1]],[1]!Tableau124[#All],8,FALSE)</f>
        <v>Associatif</v>
      </c>
      <c r="I9" s="18" t="str">
        <f>VLOOKUP(Tableau22[[#This Row],[Colonne1]],[1]!Tableau124[#All],9,FALSE)</f>
        <v>pole-addictologie.nfc@ahs-fc.fr</v>
      </c>
      <c r="J9" s="19" t="str">
        <f>VLOOKUP(Tableau22[[#This Row],[Colonne1]],[1]!Tableau124[#All],10,FALSE)</f>
        <v>03.81.31.29.41</v>
      </c>
      <c r="K9" s="20" t="str">
        <f>VLOOKUP(Tableau22[[#This Row],[Colonne1]],[1]!Tableau124[#All],11,FALSE)</f>
        <v>www.ahs-fc.fr</v>
      </c>
      <c r="L9" s="21" t="str">
        <f>VLOOKUP(Tableau22[[#This Row],[Colonne1]],[1]!Tableau124[#All],12,FALSE)</f>
        <v>Montbéliard :
lundi et jeudi de 10h à 15h</v>
      </c>
      <c r="M9" s="22" t="str">
        <f>VLOOKUP(Tableau22[[#This Row],[Colonne1]],[1]!Tableau124[#All],13,FALSE)</f>
        <v>- unité mobile pouvant servir de lieu d'accueil (déplacements sur tout le territoire Nord-Franche-Comté) ; 
- programme d'échange de seringues ;
- interventions ponctuelles en maraude ; 
- intervention en milieu festif ;
L’unité Mobile est rattachée au CAARUD : kmobile.nfc@ahs-fc.fr, kmobile.nfc@ahs-fc.fr, 06-85-11-08-91 (Semaine impaire ; mardi, mercred et jeudi
Semaine paire : mercredi, jeudi 
10h-16h)</v>
      </c>
    </row>
    <row r="10" spans="1:14" ht="165" x14ac:dyDescent="0.25">
      <c r="B10" s="23">
        <v>203</v>
      </c>
      <c r="C10" s="24" t="str">
        <f>VLOOKUP(Tableau22[[#This Row],[Colonne1]],[1]!Tableau124[#All],3,FALSE)</f>
        <v xml:space="preserve">Belfort </v>
      </c>
      <c r="D10" s="24">
        <f>VLOOKUP(Tableau22[[#This Row],[Colonne1]],[1]!Tableau124[#All],4,FALSE)</f>
        <v>90000</v>
      </c>
      <c r="E10" s="24" t="str">
        <f>VLOOKUP(Tableau22[[#This Row],[Colonne1]],[1]!Tableau124[#All],5,FALSE)</f>
        <v>4 rue Georges Koechlin</v>
      </c>
      <c r="F10" s="24" t="str">
        <f>VLOOKUP(Tableau22[[#This Row],[Colonne1]],[1]!Tableau124[#All],6,FALSE)</f>
        <v>CAARUD</v>
      </c>
      <c r="G10" s="24" t="str">
        <f>VLOOKUP(Tableau22[[#This Row],[Colonne1]],[1]!Tableau124[#All],7,FALSE)</f>
        <v>CAARUD ENTR'ACTES - Association d'Hygiène Sociale de Franche Comté</v>
      </c>
      <c r="H10" s="24" t="str">
        <f>VLOOKUP(Tableau22[[#This Row],[Colonne1]],[1]!Tableau124[#All],8,FALSE)</f>
        <v>Associatif</v>
      </c>
      <c r="I10" s="25" t="str">
        <f>VLOOKUP(Tableau22[[#This Row],[Colonne1]],[1]!Tableau124[#All],9,FALSE)</f>
        <v>pole-addictologie.nfc@ahs-fc.fr</v>
      </c>
      <c r="J10" s="19" t="str">
        <f>VLOOKUP(Tableau22[[#This Row],[Colonne1]],[1]!Tableau124[#All],10,FALSE)</f>
        <v>03.84.26.12.20</v>
      </c>
      <c r="K10" s="26" t="str">
        <f>VLOOKUP(Tableau22[[#This Row],[Colonne1]],[1]!Tableau124[#All],11,FALSE)</f>
        <v>www.ahs-fc.fr</v>
      </c>
      <c r="L10" s="27" t="str">
        <f>VLOOKUP(Tableau22[[#This Row],[Colonne1]],[1]!Tableau124[#All],12,FALSE)</f>
        <v>Belfort : 
mardi et vendredi de 11h à 16h</v>
      </c>
      <c r="M10" s="28" t="str">
        <f>VLOOKUP(Tableau22[[#This Row],[Colonne1]],[1]!Tableau124[#All],13,FALSE)</f>
        <v>- unité mobile K-mobile pouvant servir de lieu d'accueil (déplacements sur tout le territoire Nord-Franche-Comté) ; 
- programme d'échange de seringues ;
- interventions ponctuelles en maraude ; 
- intervention en milieu festif ;</v>
      </c>
    </row>
    <row r="11" spans="1:14" ht="315" x14ac:dyDescent="0.25">
      <c r="B11" s="23">
        <v>128</v>
      </c>
      <c r="C11" s="24" t="str">
        <f>VLOOKUP(Tableau22[[#This Row],[Colonne1]],[1]!Tableau124[#All],3,FALSE)</f>
        <v>Lons Le Saunier</v>
      </c>
      <c r="D11" s="24" t="str">
        <f>VLOOKUP(Tableau22[[#This Row],[Colonne1]],[1]!Tableau124[#All],4,FALSE)</f>
        <v>39000</v>
      </c>
      <c r="E11" s="24" t="str">
        <f>VLOOKUP(Tableau22[[#This Row],[Colonne1]],[1]!Tableau124[#All],5,FALSE)</f>
        <v>8 rue Jules Bury</v>
      </c>
      <c r="F11" s="24" t="str">
        <f>VLOOKUP(Tableau22[[#This Row],[Colonne1]],[1]!Tableau124[#All],6,FALSE)</f>
        <v>CAARUD de réduction des risques et des dommages à distance</v>
      </c>
      <c r="G11" s="24" t="str">
        <f>VLOOKUP(Tableau22[[#This Row],[Colonne1]],[1]!Tableau124[#All],7,FALSE)</f>
        <v>CAARUD Oppelia Passerelle 39</v>
      </c>
      <c r="H11" s="24" t="str">
        <f>VLOOKUP(Tableau22[[#This Row],[Colonne1]],[1]!Tableau124[#All],8,FALSE)</f>
        <v>Associatif</v>
      </c>
      <c r="I11" s="25" t="str">
        <f>VLOOKUP(Tableau22[[#This Row],[Colonne1]],[1]!Tableau124[#All],9,FALSE)</f>
        <v>contactp39@oppelia.fr</v>
      </c>
      <c r="J11" s="19" t="str">
        <f>VLOOKUP(Tableau22[[#This Row],[Colonne1]],[1]!Tableau124[#All],10,FALSE)</f>
        <v>03 84 24 66 83</v>
      </c>
      <c r="K11" s="29" t="str">
        <f>VLOOKUP(Tableau22[[#This Row],[Colonne1]],[1]!Tableau124[#All],11,FALSE)</f>
        <v>https://www.oppelia.fr/etablissement/passerelle-39-lons-le-saunier/</v>
      </c>
      <c r="L11" s="24" t="str">
        <f>VLOOKUP(Tableau22[[#This Row],[Colonne1]],[1]!Tableau124[#All],12,FALSE)</f>
        <v>Accueil fixe: mardi de 13h30 à 17h00, mercredi de 8h00 à 12h30, jeudi de 16h30 à 20h00</v>
      </c>
      <c r="M11" s="28" t="str">
        <f>VLOOKUP(Tableau22[[#This Row],[Colonne1]],[1]!Tableau124[#All],13,FALSE)</f>
        <v>- Permanences d'accueil ou accueil sur rendez-vous
- unité mobile pouvant servir de lieu d'accueil (déplacements sur tout le département du Jura) ; 
- programme d'échange de seringues ;
- intervention en maraude ; 
- mise à disposition de matériel de consommation à moindre risque ;
- proposition de test rapide d'orientation diagnostic (TROD) ; 
- dispositif TAPAJ
- intervention en milieu festif ;
- intervention en milieu pénitentier à la Maison d'arrêt de Lons-le-Saunier.</v>
      </c>
    </row>
    <row r="12" spans="1:14" ht="90" x14ac:dyDescent="0.25">
      <c r="B12" s="7">
        <v>199</v>
      </c>
      <c r="C12" s="12" t="str">
        <f>VLOOKUP(Tableau22[[#This Row],[Colonne1]],[1]!Tableau124[#All],3,FALSE)</f>
        <v>Belfort</v>
      </c>
      <c r="D12" s="12">
        <f>VLOOKUP(Tableau22[[#This Row],[Colonne1]],[1]!Tableau124[#All],4,FALSE)</f>
        <v>90000</v>
      </c>
      <c r="E12" s="8" t="str">
        <f>VLOOKUP(Tableau22[[#This Row],[Colonne1]],[1]!Tableau124[#All],5,FALSE)</f>
        <v>CMP, 2 Av. des Usines</v>
      </c>
      <c r="F12" s="12" t="str">
        <f>VLOOKUP(Tableau22[[#This Row],[Colonne1]],[1]!Tableau124[#All],6,FALSE)</f>
        <v>Consultations Hospitalières externes en tabacologie (autre lieu d'intervention)</v>
      </c>
      <c r="G12" s="12" t="str">
        <f>VLOOKUP(Tableau22[[#This Row],[Colonne1]],[1]!Tableau124[#All],7,FALSE)</f>
        <v>CMP (AHBFC)</v>
      </c>
      <c r="H12" s="12" t="str">
        <f>VLOOKUP(Tableau22[[#This Row],[Colonne1]],[1]!Tableau124[#All],8,FALSE)</f>
        <v>Associatif</v>
      </c>
      <c r="I12" s="13" t="str">
        <f>VLOOKUP(Tableau22[[#This Row],[Colonne1]],[1]!Tableau124[#All],9,FALSE)</f>
        <v>contact@ahbfc.fr</v>
      </c>
      <c r="J12" s="14" t="str">
        <f>VLOOKUP(Tableau22[[#This Row],[Colonne1]],[1]!Tableau124[#All],10,FALSE)</f>
        <v>03 84 68 25 00</v>
      </c>
      <c r="K12" s="9" t="str">
        <f>VLOOKUP(Tableau22[[#This Row],[Colonne1]],[1]!Tableau124[#All],11,FALSE)</f>
        <v>www.ahbfc.fr</v>
      </c>
      <c r="L12" s="15" t="str">
        <f>VLOOKUP(Tableau22[[#This Row],[Colonne1]],[1]!Tableau124[#All],12,FALSE)</f>
        <v>du lundi au vendredi 14h-17h</v>
      </c>
      <c r="M12" s="16" t="str">
        <f>VLOOKUP(Tableau22[[#This Row],[Colonne1]],[1]!Tableau124[#All],13,FALSE)</f>
        <v xml:space="preserve">Intervention auprès de public majeurs </v>
      </c>
    </row>
    <row r="13" spans="1:14" ht="165" x14ac:dyDescent="0.25">
      <c r="B13" s="7">
        <v>201</v>
      </c>
      <c r="C13" s="30" t="str">
        <f>VLOOKUP(Tableau22[[#This Row],[Colonne1]],[1]!Tableau124[#All],3,FALSE)</f>
        <v>Belfort</v>
      </c>
      <c r="D13" s="30" t="str">
        <f>VLOOKUP(Tableau22[[#This Row],[Colonne1]],[1]!Tableau124[#All],4,FALSE)</f>
        <v>90000</v>
      </c>
      <c r="E13" s="30" t="str">
        <f>VLOOKUP(Tableau22[[#This Row],[Colonne1]],[1]!Tableau124[#All],5,FALSE)</f>
        <v>6 Rue du Rhône</v>
      </c>
      <c r="F13" s="30" t="str">
        <f>VLOOKUP(Tableau22[[#This Row],[Colonne1]],[1]!Tableau124[#All],6,FALSE)</f>
        <v>CSAPA</v>
      </c>
      <c r="G13" s="30" t="str">
        <f>VLOOKUP(Tableau22[[#This Row],[Colonne1]],[1]!Tableau124[#All],7,FALSE)</f>
        <v>CSAPA de Belfort - Association Addictions France
CSAPA Le Relais Equinoxe - Association d'Hygiène Sociale de Franche Comté</v>
      </c>
      <c r="H13" s="30" t="str">
        <f>VLOOKUP(Tableau22[[#This Row],[Colonne1]],[1]!Tableau124[#All],8,FALSE)</f>
        <v>Associatif</v>
      </c>
      <c r="I13" s="31" t="str">
        <f>VLOOKUP(Tableau22[[#This Row],[Colonne1]],[1]!Tableau124[#All],9,FALSE)</f>
        <v>csapa.belfort@addictions-france.org
pole-addictologie.nfc@ahs-fc.fr</v>
      </c>
      <c r="J13" s="32" t="str">
        <f>VLOOKUP(Tableau22[[#This Row],[Colonne1]],[1]!Tableau124[#All],10,FALSE)</f>
        <v>03.84.22.31.39
03 84 21 76 02</v>
      </c>
      <c r="K13" s="33" t="str">
        <f>VLOOKUP(Tableau22[[#This Row],[Colonne1]],[1]!Tableau124[#All],11,FALSE)</f>
        <v>www.addictions-france.org
www.ahs-fc.fr</v>
      </c>
      <c r="L13" s="34" t="str">
        <f>VLOOKUP(Tableau22[[#This Row],[Colonne1]],[1]!Tableau124[#All],12,FALSE)</f>
        <v>Lundi au jeudi de 9h à 18h ; Vendredi de 9h à 16h
Consultations Jeunes Consommateurs : Mercredi 14h-17h (salle rdc rue du rhône) et sur les horaires du Csapa</v>
      </c>
      <c r="M13" s="35" t="str">
        <f>VLOOKUP(Tableau22[[#This Row],[Colonne1]],[1]!Tableau124[#All],13,FALSE)</f>
        <v>- Réalisation de consultations avancées sur Trevenans ;
- intervention en milieu festif ;
- Intervention en milieu pénitentiaire à la maison d'arrêt de Belfort ;
- proposition de test rapide d'orientation diagnostic (TROD) ; 
- présence d'une CJC.</v>
      </c>
    </row>
    <row r="14" spans="1:14" ht="75" x14ac:dyDescent="0.25">
      <c r="B14" s="7">
        <v>206</v>
      </c>
      <c r="C14" s="36" t="str">
        <f>VLOOKUP(Tableau22[[#This Row],[Colonne1]],[1]!Tableau124[#All],3,FALSE)</f>
        <v>Trévenans</v>
      </c>
      <c r="D14" s="36">
        <f>VLOOKUP(Tableau22[[#This Row],[Colonne1]],[1]!Tableau124[#All],4,FALSE)</f>
        <v>90400</v>
      </c>
      <c r="E14" s="36" t="str">
        <f>VLOOKUP(Tableau22[[#This Row],[Colonne1]],[1]!Tableau124[#All],5,FALSE)</f>
        <v>Hôpital Nord Franche-Comté, 100 route de Moval</v>
      </c>
      <c r="F14" s="36" t="str">
        <f>VLOOKUP(Tableau22[[#This Row],[Colonne1]],[1]!Tableau124[#All],6,FALSE)</f>
        <v>CSAPA (consultations avancées)</v>
      </c>
      <c r="G14" s="36" t="str">
        <f>VLOOKUP(Tableau22[[#This Row],[Colonne1]],[1]!Tableau124[#All],7,FALSE)</f>
        <v>CSAPA de Belfort - Association Addictions France - consultations avancées</v>
      </c>
      <c r="H14" s="36" t="str">
        <f>VLOOKUP(Tableau22[[#This Row],[Colonne1]],[1]!Tableau124[#All],8,FALSE)</f>
        <v>Associatif</v>
      </c>
      <c r="I14" s="37" t="str">
        <f>VLOOKUP(Tableau22[[#This Row],[Colonne1]],[1]!Tableau124[#All],9,FALSE)</f>
        <v>csapa.belfort@addictions-france.org</v>
      </c>
      <c r="J14" s="32" t="str">
        <f>VLOOKUP(Tableau22[[#This Row],[Colonne1]],[1]!Tableau124[#All],10,FALSE)</f>
        <v>03.84.22.31.40</v>
      </c>
      <c r="K14" s="38" t="str">
        <f>VLOOKUP(Tableau22[[#This Row],[Colonne1]],[1]!Tableau124[#All],11,FALSE)</f>
        <v>www.addictions-france.org</v>
      </c>
      <c r="L14" s="36" t="str">
        <f>VLOOKUP(Tableau22[[#This Row],[Colonne1]],[1]!Tableau124[#All],12,FALSE)</f>
        <v>Le lundi de 9h30 à 11h30 et le jeudi de 9h à 12h30</v>
      </c>
      <c r="M14" s="39" t="str">
        <f>VLOOKUP(Tableau22[[#This Row],[Colonne1]],[1]!Tableau124[#All],13,FALSE)</f>
        <v>Réalisation de consultations avancées</v>
      </c>
    </row>
    <row r="15" spans="1:14" ht="75" x14ac:dyDescent="0.25">
      <c r="B15" s="7">
        <v>90</v>
      </c>
      <c r="C15" s="40" t="str">
        <f>VLOOKUP(Tableau22[[#This Row],[Colonne1]],[1]!Tableau124[#All],3,FALSE)</f>
        <v>Héricourt</v>
      </c>
      <c r="D15" s="40">
        <f>VLOOKUP(Tableau22[[#This Row],[Colonne1]],[1]!Tableau124[#All],4,FALSE)</f>
        <v>70400</v>
      </c>
      <c r="E15" s="40" t="str">
        <f>VLOOKUP(Tableau22[[#This Row],[Colonne1]],[1]!Tableau124[#All],5,FALSE)</f>
        <v>25 avenue Léon Jouhaux, BP 6</v>
      </c>
      <c r="F15" s="30" t="str">
        <f>VLOOKUP(Tableau22[[#This Row],[Colonne1]],[1]!Tableau124[#All],6,FALSE)</f>
        <v>Antenne CSAPA</v>
      </c>
      <c r="G15" s="30" t="str">
        <f>VLOOKUP(Tableau22[[#This Row],[Colonne1]],[1]!Tableau124[#All],7,FALSE)</f>
        <v>CSAPA Le Relais Equinoxe - Association d'Hygiène Sociale de Franche Comté</v>
      </c>
      <c r="H15" s="30" t="str">
        <f>VLOOKUP(Tableau22[[#This Row],[Colonne1]],[1]!Tableau124[#All],8,FALSE)</f>
        <v>Associatif</v>
      </c>
      <c r="I15" s="31" t="str">
        <f>VLOOKUP(Tableau22[[#This Row],[Colonne1]],[1]!Tableau124[#All],9,FALSE)</f>
        <v>pole-addictologie.nfc@ahs-fc.fr</v>
      </c>
      <c r="J15" s="32" t="str">
        <f>VLOOKUP(Tableau22[[#This Row],[Colonne1]],[1]!Tableau124[#All],10,FALSE)</f>
        <v>03 84 36 67 07</v>
      </c>
      <c r="K15" s="33" t="str">
        <f>VLOOKUP(Tableau22[[#This Row],[Colonne1]],[1]!Tableau124[#All],11,FALSE)</f>
        <v>www.ahs-fc.fr</v>
      </c>
      <c r="L15" s="34" t="str">
        <f>VLOOKUP(Tableau22[[#This Row],[Colonne1]],[1]!Tableau124[#All],12,FALSE)</f>
        <v>Lundi au jeudi de 9h à 16h 
Vendredi : 9h-13h30 et 14h30-16h</v>
      </c>
      <c r="M15" s="41" t="str">
        <f>VLOOKUP(Tableau22[[#This Row],[Colonne1]],[1]!Tableau124[#All],13,FALSE)</f>
        <v xml:space="preserve"> </v>
      </c>
    </row>
    <row r="16" spans="1:14" ht="75" x14ac:dyDescent="0.25">
      <c r="B16" s="7">
        <v>197</v>
      </c>
      <c r="C16" s="42" t="str">
        <f>VLOOKUP(Tableau22[[#This Row],[Colonne1]],[1]!Tableau124[#All],3,FALSE)</f>
        <v>Belfort</v>
      </c>
      <c r="D16" s="42">
        <f>VLOOKUP(Tableau22[[#This Row],[Colonne1]],[1]!Tableau124[#All],4,FALSE)</f>
        <v>90000</v>
      </c>
      <c r="E16" s="42" t="str">
        <f>VLOOKUP(Tableau22[[#This Row],[Colonne1]],[1]!Tableau124[#All],5,FALSE)</f>
        <v>6 rue du rhône</v>
      </c>
      <c r="F16" s="42" t="str">
        <f>VLOOKUP(Tableau22[[#This Row],[Colonne1]],[1]!Tableau124[#All],6,FALSE)</f>
        <v>CJC</v>
      </c>
      <c r="G16" s="42" t="str">
        <f>VLOOKUP(Tableau22[[#This Row],[Colonne1]],[1]!Tableau124[#All],7,FALSE)</f>
        <v>CSAPA Le Relais Equinoxe - Association d'Hygiène Sociale de Franche Comté</v>
      </c>
      <c r="H16" s="42" t="str">
        <f>VLOOKUP(Tableau22[[#This Row],[Colonne1]],[1]!Tableau124[#All],8,FALSE)</f>
        <v>Associatif</v>
      </c>
      <c r="I16" s="43" t="str">
        <f>VLOOKUP(Tableau22[[#This Row],[Colonne1]],[1]!Tableau124[#All],9,FALSE)</f>
        <v xml:space="preserve">pole-addictologie.nfc@afs-fc.fr </v>
      </c>
      <c r="J16" s="44" t="str">
        <f>VLOOKUP(Tableau22[[#This Row],[Colonne1]],[1]!Tableau124[#All],10,FALSE)</f>
        <v>03.84.21.76.02</v>
      </c>
      <c r="K16" s="45" t="str">
        <f>VLOOKUP(Tableau22[[#This Row],[Colonne1]],[1]!Tableau124[#All],11,FALSE)</f>
        <v>www.ahs-fc.fr</v>
      </c>
      <c r="L16" s="46" t="str">
        <f>VLOOKUP(Tableau22[[#This Row],[Colonne1]],[1]!Tableau124[#All],12,FALSE)</f>
        <v>Mercredi 14h 19h</v>
      </c>
      <c r="M16" s="47" t="str">
        <f>VLOOKUP(Tableau22[[#This Row],[Colonne1]],[1]!Tableau124[#All],13,FALSE)</f>
        <v xml:space="preserve">- Accueil des familles ; 
- Orientation avec et sans rendez-vous ;
- CJC accessible à la famille et l'entourage ; </v>
      </c>
    </row>
    <row r="17" spans="2:13" ht="255" x14ac:dyDescent="0.25">
      <c r="B17" s="48">
        <v>68</v>
      </c>
      <c r="C17" s="30" t="str">
        <f>VLOOKUP(Tableau22[[#This Row],[Colonne1]],[1]!Tableau124[#All],3,FALSE)</f>
        <v>Montbéliard</v>
      </c>
      <c r="D17" s="30" t="str">
        <f>VLOOKUP(Tableau22[[#This Row],[Colonne1]],[1]!Tableau124[#All],4,FALSE)</f>
        <v>25200</v>
      </c>
      <c r="E17" s="30" t="str">
        <f>VLOOKUP(Tableau22[[#This Row],[Colonne1]],[1]!Tableau124[#All],5,FALSE)</f>
        <v>40 Fbg de Besançon</v>
      </c>
      <c r="F17" s="30" t="str">
        <f>VLOOKUP(Tableau22[[#This Row],[Colonne1]],[1]!Tableau124[#All],6,FALSE)</f>
        <v>CSAPA</v>
      </c>
      <c r="G17" s="30" t="str">
        <f>VLOOKUP(Tableau22[[#This Row],[Colonne1]],[1]!Tableau124[#All],7,FALSE)</f>
        <v>CSAPA Le Relais Equinoxe - Association d'Hygiène Sociale de Franche Comté</v>
      </c>
      <c r="H17" s="30" t="str">
        <f>VLOOKUP(Tableau22[[#This Row],[Colonne1]],[1]!Tableau124[#All],8,FALSE)</f>
        <v>Associatif</v>
      </c>
      <c r="I17" s="49" t="str">
        <f>VLOOKUP(Tableau22[[#This Row],[Colonne1]],[1]!Tableau124[#All],9,FALSE)</f>
        <v>pole-addictologie.nfc@ahs-fc.fr</v>
      </c>
      <c r="J17" s="50" t="str">
        <f>VLOOKUP(Tableau22[[#This Row],[Colonne1]],[1]!Tableau124[#All],10,FALSE)</f>
        <v>03-81-91-09-22/
03-81-99-37-04</v>
      </c>
      <c r="K17" s="33" t="str">
        <f>VLOOKUP(Tableau22[[#This Row],[Colonne1]],[1]!Tableau124[#All],11,FALSE)</f>
        <v>www.ahs-fc.fr</v>
      </c>
      <c r="L17" s="30" t="str">
        <f>VLOOKUP(Tableau22[[#This Row],[Colonne1]],[1]!Tableau124[#All],12,FALSE)</f>
        <v>lundi : 11h - 17h
du mardi au vendredi : 9h - 17h
Consultations Jeunes Consommateurs : Samedi 9h-12h sur RV et sur les horaires du Csapa</v>
      </c>
      <c r="M17" s="51" t="str">
        <f>VLOOKUP(Tableau22[[#This Row],[Colonne1]],[1]!Tableau124[#All],13,FALSE)</f>
        <v>- Réalisation de consultations avancées sur Pont de Roide, Isle sur le Doubs, Delle et Ornans ;
- intervention en milieu pénitentiaire à la maison d'arrêt de Belfort et de Montébliard ;
- mise à disposition de matériel de consommation à moindre risque ;
- proposition de test rapide d'orientation diagnostic (TROD) ; 
- dispositifs anti-overdose à disposition ; 
- présence d'une CJC.</v>
      </c>
    </row>
    <row r="18" spans="2:13" ht="105" x14ac:dyDescent="0.25">
      <c r="B18" s="48">
        <v>204</v>
      </c>
      <c r="C18" s="52" t="str">
        <f>VLOOKUP(Tableau22[[#This Row],[Colonne1]],[1]!Tableau124[#All],3,FALSE)</f>
        <v>Delle</v>
      </c>
      <c r="D18" s="52">
        <f>VLOOKUP(Tableau22[[#This Row],[Colonne1]],[1]!Tableau124[#All],4,FALSE)</f>
        <v>90100</v>
      </c>
      <c r="E18" s="52" t="str">
        <f>VLOOKUP(Tableau22[[#This Row],[Colonne1]],[1]!Tableau124[#All],5,FALSE)</f>
        <v>Comité Inter-Entreprise
2 Rue Eugène Claret</v>
      </c>
      <c r="F18" s="52" t="str">
        <f>VLOOKUP(Tableau22[[#This Row],[Colonne1]],[1]!Tableau124[#All],6,FALSE)</f>
        <v>CSAPA (consultations avancées)</v>
      </c>
      <c r="G18" s="52" t="str">
        <f>VLOOKUP(Tableau22[[#This Row],[Colonne1]],[1]!Tableau124[#All],7,FALSE)</f>
        <v>CSAPA Le Relais Equinoxe - Association d'Hygiène Sociale de Franche Comté - consultations avancées</v>
      </c>
      <c r="H18" s="52" t="str">
        <f>VLOOKUP(Tableau22[[#This Row],[Colonne1]],[1]!Tableau124[#All],8,FALSE)</f>
        <v>Associatif</v>
      </c>
      <c r="I18" s="38" t="str">
        <f>VLOOKUP(Tableau22[[#This Row],[Colonne1]],[1]!Tableau124[#All],9,FALSE)</f>
        <v xml:space="preserve">pole-addictologie.nfc@afs-fc.fr </v>
      </c>
      <c r="J18" s="53" t="str">
        <f>VLOOKUP(Tableau22[[#This Row],[Colonne1]],[1]!Tableau124[#All],10,FALSE)</f>
        <v>03-84-21-76-02</v>
      </c>
      <c r="K18" s="38" t="str">
        <f>VLOOKUP(Tableau22[[#This Row],[Colonne1]],[1]!Tableau124[#All],11,FALSE)</f>
        <v>www.ahs-fc.fr</v>
      </c>
      <c r="L18" s="52" t="str">
        <f>VLOOKUP(Tableau22[[#This Row],[Colonne1]],[1]!Tableau124[#All],12,FALSE)</f>
        <v>09H – 16H un jeudi sur deux</v>
      </c>
      <c r="M18" s="52" t="str">
        <f>VLOOKUP(Tableau22[[#This Row],[Colonne1]],[1]!Tableau124[#All],13,FALSE)</f>
        <v>Réalisation de consultations avancées</v>
      </c>
    </row>
    <row r="19" spans="2:13" ht="90" x14ac:dyDescent="0.25">
      <c r="B19" s="48">
        <v>200</v>
      </c>
      <c r="C19" s="8" t="str">
        <f>VLOOKUP(Tableau22[[#This Row],[Colonne1]],[1]!Tableau124[#All],3,FALSE)</f>
        <v>Belfort</v>
      </c>
      <c r="D19" s="8">
        <f>VLOOKUP(Tableau22[[#This Row],[Colonne1]],[1]!Tableau124[#All],4,FALSE)</f>
        <v>90000</v>
      </c>
      <c r="E19" s="8" t="str">
        <f>VLOOKUP(Tableau22[[#This Row],[Colonne1]],[1]!Tableau124[#All],5,FALSE)</f>
        <v>5 Rue Jacqueline Auriol</v>
      </c>
      <c r="F19" s="8" t="str">
        <f>VLOOKUP(Tableau22[[#This Row],[Colonne1]],[1]!Tableau124[#All],6,FALSE)</f>
        <v>Consultations Hospitalières externes en tabacologie (autre lieu d'intervention)</v>
      </c>
      <c r="G19" s="8" t="str">
        <f>VLOOKUP(Tableau22[[#This Row],[Colonne1]],[1]!Tableau124[#All],7,FALSE)</f>
        <v>HNFC consultations Tech'nom (Hôpital Nord Franche-Comté)</v>
      </c>
      <c r="H19" s="8" t="str">
        <f>VLOOKUP(Tableau22[[#This Row],[Colonne1]],[1]!Tableau124[#All],8,FALSE)</f>
        <v>Public</v>
      </c>
      <c r="I19" s="9" t="str">
        <f>VLOOKUP(Tableau22[[#This Row],[Colonne1]],[1]!Tableau124[#All],9,FALSE)</f>
        <v>ds.secretariat@hnfc.fr</v>
      </c>
      <c r="J19" s="10" t="str">
        <f>VLOOKUP(Tableau22[[#This Row],[Colonne1]],[1]!Tableau124[#All],10,FALSE)</f>
        <v>03 84 98 30 40</v>
      </c>
      <c r="K19" s="9" t="str">
        <f>VLOOKUP(Tableau22[[#This Row],[Colonne1]],[1]!Tableau124[#All],11,FALSE)</f>
        <v>www.hnfc.fr</v>
      </c>
      <c r="L19" s="11" t="str">
        <f>VLOOKUP(Tableau22[[#This Row],[Colonne1]],[1]!Tableau124[#All],12,FALSE)</f>
        <v>lundi 9h à 12h</v>
      </c>
      <c r="M19" s="11" t="str">
        <f>VLOOKUP(Tableau22[[#This Row],[Colonne1]],[1]!Tableau124[#All],13,FALSE)</f>
        <v>Intervention auprès de public majeurs ainsi qu'à l'Hôpital Nord Franche-Comté</v>
      </c>
    </row>
    <row r="20" spans="2:13" ht="90" x14ac:dyDescent="0.25">
      <c r="B20" s="54">
        <v>205</v>
      </c>
      <c r="C20" s="55" t="str">
        <f>VLOOKUP(Tableau22[[#This Row],[Colonne1]],[1]!Tableau124[#All],3,FALSE)</f>
        <v>Trévenans</v>
      </c>
      <c r="D20" s="55">
        <f>VLOOKUP(Tableau22[[#This Row],[Colonne1]],[1]!Tableau124[#All],4,FALSE)</f>
        <v>90400</v>
      </c>
      <c r="E20" s="55" t="str">
        <f>VLOOKUP(Tableau22[[#This Row],[Colonne1]],[1]!Tableau124[#All],5,FALSE)</f>
        <v>100 Rte de Moval</v>
      </c>
      <c r="F20" s="55" t="str">
        <f>VLOOKUP(Tableau22[[#This Row],[Colonne1]],[1]!Tableau124[#All],6,FALSE)</f>
        <v>Consultations Hospitalières externes d'addictologie (autre lieu d'intervention)</v>
      </c>
      <c r="G20" s="55" t="str">
        <f>VLOOKUP(Tableau22[[#This Row],[Colonne1]],[1]!Tableau124[#All],7,FALSE)</f>
        <v>HNFC consultations Tech'nom (Hôpital Nord Franche-Comté)</v>
      </c>
      <c r="H20" s="55" t="str">
        <f>VLOOKUP(Tableau22[[#This Row],[Colonne1]],[1]!Tableau124[#All],8,FALSE)</f>
        <v>Public</v>
      </c>
      <c r="I20" s="56" t="str">
        <f>VLOOKUP(Tableau22[[#This Row],[Colonne1]],[1]!Tableau124[#All],9,FALSE)</f>
        <v>ds.secretariat@hnfc.fr</v>
      </c>
      <c r="J20" s="14" t="str">
        <f>VLOOKUP(Tableau22[[#This Row],[Colonne1]],[1]!Tableau124[#All],10,FALSE)</f>
        <v>03 84 98 20 20</v>
      </c>
      <c r="K20" s="57" t="str">
        <f>VLOOKUP(Tableau22[[#This Row],[Colonne1]],[1]!Tableau124[#All],11,FALSE)</f>
        <v>www.hnfc.fr</v>
      </c>
      <c r="L20" s="55" t="str">
        <f>VLOOKUP(Tableau22[[#This Row],[Colonne1]],[1]!Tableau124[#All],12,FALSE)</f>
        <v>lundi 8H30 à 12H au Tech'nom
vendredi 13H30 à 18H sur le site de Trévenans</v>
      </c>
      <c r="M20" s="55" t="str">
        <f>VLOOKUP(Tableau22[[#This Row],[Colonne1]],[1]!Tableau124[#All],13,FALSE)</f>
        <v>Intervention auprès de public majeurs ainsi qu'à l'Hôpital Nord Franche-Comté</v>
      </c>
    </row>
    <row r="21" spans="2:13" ht="86.45" customHeight="1" x14ac:dyDescent="0.25">
      <c r="C21" s="58"/>
      <c r="D21" s="58"/>
      <c r="E21" s="58"/>
      <c r="F21" s="58"/>
      <c r="G21" s="58"/>
      <c r="H21" s="58"/>
      <c r="I21" s="59"/>
      <c r="J21" s="60"/>
      <c r="K21" s="61"/>
      <c r="L21" s="58"/>
      <c r="M21" s="58"/>
    </row>
    <row r="22" spans="2:13" ht="86.45" customHeight="1" x14ac:dyDescent="0.25">
      <c r="C22" s="58"/>
      <c r="D22" s="58"/>
      <c r="E22" s="58"/>
      <c r="F22" s="58"/>
      <c r="G22" s="58"/>
      <c r="H22" s="58"/>
      <c r="I22" s="59"/>
      <c r="J22" s="60"/>
      <c r="K22" s="61"/>
      <c r="L22" s="58"/>
      <c r="M22" s="58"/>
    </row>
    <row r="23" spans="2:13" ht="86.45" customHeight="1" x14ac:dyDescent="0.25">
      <c r="C23" s="58"/>
      <c r="D23" s="58"/>
      <c r="E23" s="58"/>
      <c r="F23" s="58"/>
      <c r="G23" s="58"/>
      <c r="H23" s="58"/>
      <c r="I23" s="59"/>
      <c r="J23" s="60"/>
      <c r="K23" s="59"/>
      <c r="L23" s="58"/>
      <c r="M23" s="58"/>
    </row>
    <row r="24" spans="2:13" ht="86.45" customHeight="1" x14ac:dyDescent="0.25">
      <c r="C24" s="58"/>
      <c r="D24" s="58"/>
      <c r="E24" s="58"/>
      <c r="F24" s="58"/>
      <c r="G24" s="58"/>
      <c r="H24" s="58"/>
      <c r="I24" s="59"/>
      <c r="J24" s="60"/>
      <c r="K24" s="59"/>
      <c r="L24" s="58"/>
      <c r="M24" s="58"/>
    </row>
    <row r="25" spans="2:13" ht="86.45" customHeight="1" x14ac:dyDescent="0.25">
      <c r="C25" s="58"/>
      <c r="D25" s="58"/>
      <c r="E25" s="58"/>
      <c r="F25" s="58"/>
      <c r="G25" s="58"/>
      <c r="H25" s="58"/>
      <c r="I25" s="59"/>
      <c r="J25" s="60"/>
      <c r="K25" s="59"/>
      <c r="L25" s="58"/>
      <c r="M25" s="58"/>
    </row>
    <row r="26" spans="2:13" ht="86.45" customHeight="1" x14ac:dyDescent="0.25">
      <c r="C26" s="58"/>
      <c r="D26" s="58"/>
      <c r="E26" s="58"/>
      <c r="F26" s="58"/>
      <c r="G26" s="58"/>
      <c r="H26" s="58"/>
      <c r="I26" s="59"/>
      <c r="J26" s="60"/>
      <c r="K26" s="61"/>
      <c r="L26" s="58"/>
      <c r="M26" s="58"/>
    </row>
    <row r="27" spans="2:13" ht="86.45" customHeight="1" x14ac:dyDescent="0.25">
      <c r="C27" s="58"/>
      <c r="D27" s="58"/>
      <c r="E27" s="58"/>
      <c r="F27" s="58"/>
      <c r="G27" s="58"/>
      <c r="H27" s="58"/>
      <c r="I27" s="59"/>
      <c r="J27" s="60"/>
      <c r="K27" s="61"/>
      <c r="L27" s="58"/>
      <c r="M27" s="58"/>
    </row>
    <row r="28" spans="2:13" ht="86.45" customHeight="1" x14ac:dyDescent="0.25">
      <c r="C28" s="58"/>
      <c r="D28" s="58"/>
      <c r="E28" s="58"/>
      <c r="F28" s="58"/>
      <c r="G28" s="58"/>
      <c r="H28" s="58"/>
      <c r="I28" s="59"/>
      <c r="J28" s="60"/>
      <c r="K28" s="61"/>
      <c r="L28" s="58"/>
      <c r="M28" s="58"/>
    </row>
    <row r="29" spans="2:13" ht="86.45" customHeight="1" x14ac:dyDescent="0.25">
      <c r="C29" s="58"/>
      <c r="D29" s="58"/>
      <c r="E29" s="58"/>
      <c r="F29" s="58"/>
      <c r="G29" s="58"/>
      <c r="H29" s="58"/>
      <c r="I29" s="59"/>
      <c r="J29" s="60"/>
      <c r="K29" s="61"/>
      <c r="L29" s="58"/>
      <c r="M29" s="58"/>
    </row>
    <row r="30" spans="2:13" ht="86.45" customHeight="1" x14ac:dyDescent="0.25">
      <c r="C30" s="58"/>
      <c r="D30" s="58"/>
      <c r="E30" s="58"/>
      <c r="F30" s="58"/>
      <c r="G30" s="58"/>
      <c r="H30" s="58"/>
      <c r="I30" s="59"/>
      <c r="J30" s="60"/>
      <c r="K30" s="62"/>
      <c r="L30" s="58"/>
      <c r="M30" s="58"/>
    </row>
    <row r="31" spans="2:13" ht="86.45" customHeight="1" x14ac:dyDescent="0.25">
      <c r="C31" s="58"/>
      <c r="D31" s="58"/>
      <c r="E31" s="58"/>
      <c r="F31" s="58"/>
      <c r="G31" s="58"/>
      <c r="H31" s="58"/>
      <c r="I31" s="59"/>
      <c r="J31" s="60"/>
      <c r="K31" s="59"/>
      <c r="L31" s="58"/>
      <c r="M31" s="58"/>
    </row>
    <row r="32" spans="2:13" ht="86.45" customHeight="1" x14ac:dyDescent="0.25">
      <c r="C32" s="58"/>
      <c r="D32" s="58"/>
      <c r="E32" s="58"/>
      <c r="F32" s="58"/>
      <c r="G32" s="58"/>
      <c r="H32" s="58"/>
      <c r="I32" s="59"/>
      <c r="J32" s="60"/>
      <c r="K32" s="59"/>
      <c r="L32" s="58"/>
      <c r="M32" s="58"/>
    </row>
    <row r="33" spans="3:13" ht="86.45" customHeight="1" x14ac:dyDescent="0.25">
      <c r="C33" s="63"/>
      <c r="D33" s="63"/>
      <c r="E33" s="64"/>
      <c r="F33" s="64"/>
      <c r="G33" s="63"/>
      <c r="H33" s="63"/>
      <c r="I33" s="61"/>
      <c r="J33" s="63"/>
      <c r="K33" s="61"/>
      <c r="L33" s="62"/>
      <c r="M33" s="65"/>
    </row>
    <row r="34" spans="3:13" ht="86.45" customHeight="1" x14ac:dyDescent="0.25">
      <c r="C34" s="63"/>
      <c r="D34" s="63"/>
      <c r="E34" s="64"/>
      <c r="F34" s="64"/>
      <c r="G34" s="63"/>
      <c r="H34" s="63"/>
      <c r="I34" s="61"/>
      <c r="J34" s="63"/>
      <c r="K34" s="61"/>
      <c r="L34" s="62"/>
      <c r="M34" s="65"/>
    </row>
    <row r="35" spans="3:13" ht="86.45" customHeight="1" x14ac:dyDescent="0.25">
      <c r="C35" s="63"/>
      <c r="D35" s="63"/>
      <c r="E35" s="63"/>
      <c r="F35" s="63"/>
      <c r="G35" s="63"/>
      <c r="H35" s="63"/>
      <c r="I35" s="61"/>
      <c r="J35" s="63"/>
      <c r="K35" s="61"/>
      <c r="L35" s="62"/>
      <c r="M35" s="65"/>
    </row>
    <row r="36" spans="3:13" ht="86.45" customHeight="1" x14ac:dyDescent="0.25">
      <c r="C36" s="63"/>
      <c r="D36" s="63"/>
      <c r="E36" s="63"/>
      <c r="F36" s="63"/>
      <c r="G36" s="63"/>
      <c r="H36" s="63"/>
      <c r="I36" s="61"/>
      <c r="J36" s="63"/>
      <c r="K36" s="61"/>
      <c r="L36" s="62"/>
      <c r="M36" s="65"/>
    </row>
    <row r="37" spans="3:13" ht="86.45" customHeight="1" x14ac:dyDescent="0.25">
      <c r="C37" s="63"/>
      <c r="D37" s="63"/>
      <c r="E37" s="63"/>
      <c r="F37" s="63"/>
      <c r="G37" s="63"/>
      <c r="H37" s="63"/>
      <c r="I37" s="61"/>
      <c r="J37" s="63"/>
      <c r="K37" s="61"/>
      <c r="L37" s="62"/>
      <c r="M37" s="65"/>
    </row>
    <row r="38" spans="3:13" ht="86.45" customHeight="1" x14ac:dyDescent="0.25">
      <c r="C38" s="63"/>
      <c r="D38" s="63"/>
      <c r="E38" s="63"/>
      <c r="F38" s="64"/>
      <c r="G38" s="63"/>
      <c r="H38" s="63"/>
      <c r="I38" s="61"/>
      <c r="J38" s="63"/>
      <c r="K38" s="62"/>
      <c r="L38" s="62"/>
      <c r="M38" s="65"/>
    </row>
    <row r="39" spans="3:13" ht="86.45" customHeight="1" x14ac:dyDescent="0.25">
      <c r="C39" s="63"/>
      <c r="D39" s="63"/>
      <c r="E39" s="63"/>
      <c r="F39" s="64"/>
      <c r="G39" s="63"/>
      <c r="H39" s="63"/>
      <c r="I39" s="61"/>
      <c r="J39" s="63"/>
      <c r="K39" s="61"/>
      <c r="L39" s="62"/>
      <c r="M39" s="65"/>
    </row>
    <row r="40" spans="3:13" ht="86.45" customHeight="1" x14ac:dyDescent="0.25">
      <c r="C40" s="63"/>
      <c r="D40" s="63"/>
      <c r="E40" s="63"/>
      <c r="F40" s="64"/>
      <c r="G40" s="63"/>
      <c r="H40" s="63"/>
      <c r="I40" s="61"/>
      <c r="J40" s="63"/>
      <c r="K40" s="61"/>
      <c r="L40" s="62"/>
      <c r="M40" s="65"/>
    </row>
    <row r="41" spans="3:13" ht="86.45" customHeight="1" x14ac:dyDescent="0.25">
      <c r="C41" s="63"/>
      <c r="D41" s="63"/>
      <c r="E41" s="63"/>
      <c r="F41" s="64"/>
      <c r="G41" s="63"/>
      <c r="H41" s="63"/>
      <c r="I41" s="61"/>
      <c r="J41" s="63"/>
      <c r="K41" s="62"/>
      <c r="L41" s="63"/>
      <c r="M41" s="65"/>
    </row>
    <row r="42" spans="3:13" ht="86.45" customHeight="1" x14ac:dyDescent="0.25">
      <c r="C42" s="63"/>
      <c r="D42" s="63"/>
      <c r="E42" s="63"/>
      <c r="F42" s="64"/>
      <c r="G42" s="63"/>
      <c r="H42" s="63"/>
      <c r="I42" s="61"/>
      <c r="J42" s="63"/>
      <c r="K42" s="61"/>
      <c r="L42" s="63"/>
      <c r="M42" s="65"/>
    </row>
    <row r="43" spans="3:13" x14ac:dyDescent="0.25">
      <c r="C43" s="63"/>
      <c r="D43" s="63"/>
      <c r="E43" s="63"/>
      <c r="F43" s="63"/>
      <c r="G43" s="64"/>
      <c r="H43" s="63"/>
      <c r="I43" s="61"/>
      <c r="J43" s="63"/>
      <c r="K43" s="61"/>
      <c r="L43" s="62"/>
      <c r="M43" s="65"/>
    </row>
  </sheetData>
  <mergeCells count="1">
    <mergeCell ref="C3:N3"/>
  </mergeCells>
  <conditionalFormatting sqref="E38:E40">
    <cfRule type="duplicateValues" dxfId="16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GNECCHI, Delphine (ARS-BFC/BFC/DIRCOM)</dc:creator>
  <cp:lastModifiedBy>GNECCHI, Delphine (ARS-BFC/BFC/DIRCOM)</cp:lastModifiedBy>
  <dcterms:created xsi:type="dcterms:W3CDTF">2023-09-25T15:01:00Z</dcterms:created>
  <dcterms:modified xsi:type="dcterms:W3CDTF">2023-09-25T15:01:20Z</dcterms:modified>
</cp:coreProperties>
</file>